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8"/>
  <workbookPr/>
  <mc:AlternateContent xmlns:mc="http://schemas.openxmlformats.org/markup-compatibility/2006">
    <mc:Choice Requires="x15">
      <x15ac:absPath xmlns:x15ac="http://schemas.microsoft.com/office/spreadsheetml/2010/11/ac" url="P:\ȘEF_AM\MARTIE  2024 GHID ETAPIZATE\Anexe GHID\2 Anexe indicatori\"/>
    </mc:Choice>
  </mc:AlternateContent>
  <xr:revisionPtr revIDLastSave="0" documentId="13_ncr:1_{57A5097F-C283-4BD9-8207-0C916A9376C9}" xr6:coauthVersionLast="36" xr6:coauthVersionMax="36" xr10:uidLastSave="{00000000-0000-0000-0000-000000000000}"/>
  <bookViews>
    <workbookView xWindow="0" yWindow="0" windowWidth="23040" windowHeight="8940" xr2:uid="{00000000-000D-0000-FFFF-FFFF00000000}"/>
  </bookViews>
  <sheets>
    <sheet name="Centralizat Indicatori" sheetId="1" r:id="rId1"/>
    <sheet name="PR BI" sheetId="2" r:id="rId2"/>
    <sheet name="18 proiecte cu valori" sheetId="9" r:id="rId3"/>
  </sheets>
  <externalReferences>
    <externalReference r:id="rId4"/>
  </externalReferences>
  <definedNames>
    <definedName name="_xlnm._FilterDatabase" localSheetId="1" hidden="1">'PR BI'!$B$2:$P$50</definedName>
    <definedName name="_xlnm.Print_Area" localSheetId="1">'PR BI'!#REF!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T15" i="9" l="1"/>
  <c r="R23" i="9"/>
  <c r="R14" i="9"/>
  <c r="Q32" i="9" l="1"/>
  <c r="O32" i="9"/>
  <c r="N32" i="9"/>
  <c r="J32" i="9"/>
  <c r="I32" i="9"/>
  <c r="R31" i="9"/>
  <c r="T31" i="9" s="1"/>
  <c r="P31" i="9"/>
  <c r="O31" i="9"/>
  <c r="R30" i="9"/>
  <c r="T30" i="9" s="1"/>
  <c r="P30" i="9"/>
  <c r="O30" i="9"/>
  <c r="R29" i="9"/>
  <c r="T29" i="9" s="1"/>
  <c r="P29" i="9"/>
  <c r="O29" i="9"/>
  <c r="Q27" i="9"/>
  <c r="N27" i="9"/>
  <c r="J27" i="9"/>
  <c r="I27" i="9"/>
  <c r="R26" i="9"/>
  <c r="T26" i="9" s="1"/>
  <c r="P26" i="9"/>
  <c r="O26" i="9"/>
  <c r="R25" i="9"/>
  <c r="T25" i="9" s="1"/>
  <c r="T27" i="9" s="1"/>
  <c r="P25" i="9"/>
  <c r="O25" i="9"/>
  <c r="O27" i="9" s="1"/>
  <c r="Q23" i="9"/>
  <c r="N23" i="9"/>
  <c r="J23" i="9"/>
  <c r="I23" i="9"/>
  <c r="R22" i="9"/>
  <c r="T22" i="9" s="1"/>
  <c r="P22" i="9"/>
  <c r="O22" i="9"/>
  <c r="R21" i="9"/>
  <c r="T21" i="9" s="1"/>
  <c r="P21" i="9"/>
  <c r="O21" i="9"/>
  <c r="R20" i="9"/>
  <c r="T20" i="9" s="1"/>
  <c r="P20" i="9"/>
  <c r="O20" i="9"/>
  <c r="R19" i="9"/>
  <c r="T19" i="9" s="1"/>
  <c r="P19" i="9"/>
  <c r="O19" i="9"/>
  <c r="R18" i="9"/>
  <c r="T18" i="9" s="1"/>
  <c r="P18" i="9"/>
  <c r="O18" i="9"/>
  <c r="R17" i="9"/>
  <c r="T17" i="9" s="1"/>
  <c r="P17" i="9"/>
  <c r="O17" i="9"/>
  <c r="N16" i="9"/>
  <c r="J16" i="9"/>
  <c r="I16" i="9"/>
  <c r="Q15" i="9"/>
  <c r="N15" i="9"/>
  <c r="I15" i="9"/>
  <c r="T14" i="9"/>
  <c r="P14" i="9"/>
  <c r="O14" i="9"/>
  <c r="R13" i="9"/>
  <c r="T13" i="9" s="1"/>
  <c r="P13" i="9"/>
  <c r="O13" i="9"/>
  <c r="R12" i="9"/>
  <c r="T12" i="9" s="1"/>
  <c r="P12" i="9"/>
  <c r="O12" i="9"/>
  <c r="O16" i="9" s="1"/>
  <c r="Q10" i="9"/>
  <c r="N10" i="9"/>
  <c r="I10" i="9"/>
  <c r="R9" i="9"/>
  <c r="T9" i="9" s="1"/>
  <c r="P9" i="9"/>
  <c r="O9" i="9"/>
  <c r="R8" i="9"/>
  <c r="T8" i="9" s="1"/>
  <c r="P8" i="9"/>
  <c r="O8" i="9"/>
  <c r="R7" i="9"/>
  <c r="T7" i="9" s="1"/>
  <c r="P7" i="9"/>
  <c r="O7" i="9"/>
  <c r="Q5" i="9"/>
  <c r="O5" i="9"/>
  <c r="N5" i="9"/>
  <c r="I5" i="9"/>
  <c r="R4" i="9"/>
  <c r="T4" i="9" s="1"/>
  <c r="T5" i="9" s="1"/>
  <c r="P4" i="9"/>
  <c r="O4" i="9"/>
  <c r="Q33" i="9" l="1"/>
  <c r="O23" i="9"/>
  <c r="T23" i="9"/>
  <c r="R10" i="9"/>
  <c r="O10" i="9"/>
  <c r="T10" i="9"/>
  <c r="T32" i="9"/>
  <c r="R32" i="9"/>
  <c r="O15" i="9"/>
  <c r="R5" i="9"/>
  <c r="R15" i="9"/>
  <c r="R27" i="9"/>
  <c r="T33" i="9" l="1"/>
  <c r="R33" i="9"/>
  <c r="F39" i="2" l="1"/>
  <c r="L50" i="2" l="1"/>
  <c r="H50" i="2" l="1"/>
  <c r="F49" i="2"/>
  <c r="I49" i="2" s="1"/>
  <c r="F48" i="2"/>
  <c r="I48" i="2" s="1"/>
  <c r="F47" i="2"/>
  <c r="I47" i="2" s="1"/>
  <c r="F46" i="2"/>
  <c r="F45" i="2"/>
  <c r="I45" i="2" s="1"/>
  <c r="F44" i="2"/>
  <c r="F43" i="2"/>
  <c r="I43" i="2" s="1"/>
  <c r="I42" i="2"/>
  <c r="I41" i="2"/>
  <c r="I40" i="2"/>
  <c r="F38" i="2"/>
  <c r="I38" i="2" s="1"/>
  <c r="F37" i="2"/>
  <c r="I37" i="2" s="1"/>
  <c r="F36" i="2"/>
  <c r="I36" i="2" s="1"/>
  <c r="I35" i="2"/>
  <c r="I34" i="2"/>
  <c r="F33" i="2"/>
  <c r="I33" i="2" s="1"/>
  <c r="F32" i="2"/>
  <c r="I32" i="2" s="1"/>
  <c r="I31" i="2"/>
  <c r="F30" i="2"/>
  <c r="I30" i="2" s="1"/>
  <c r="F29" i="2"/>
  <c r="I29" i="2" s="1"/>
  <c r="F28" i="2"/>
  <c r="I28" i="2" s="1"/>
  <c r="F27" i="2"/>
  <c r="F26" i="2"/>
  <c r="I26" i="2" s="1"/>
  <c r="F25" i="2"/>
  <c r="F24" i="2"/>
  <c r="F23" i="2"/>
  <c r="I23" i="2" s="1"/>
  <c r="F22" i="2"/>
  <c r="F21" i="2"/>
  <c r="I21" i="2" s="1"/>
  <c r="F19" i="2"/>
  <c r="F18" i="2"/>
  <c r="I18" i="2" s="1"/>
  <c r="F17" i="2"/>
  <c r="I17" i="2" s="1"/>
  <c r="F16" i="2"/>
  <c r="I16" i="2" s="1"/>
  <c r="F15" i="2"/>
  <c r="I15" i="2" s="1"/>
  <c r="F14" i="2"/>
  <c r="I14" i="2" s="1"/>
  <c r="F13" i="2"/>
  <c r="I12" i="2"/>
  <c r="I11" i="2"/>
  <c r="I10" i="2"/>
  <c r="I9" i="2"/>
  <c r="I8" i="2"/>
  <c r="I7" i="2"/>
  <c r="I6" i="2"/>
  <c r="I5" i="2"/>
  <c r="I4" i="2"/>
  <c r="F50" i="2" l="1"/>
  <c r="I24" i="2"/>
  <c r="G45" i="2"/>
  <c r="J45" i="2" s="1"/>
  <c r="O8" i="2" s="1"/>
  <c r="I20" i="2"/>
  <c r="G21" i="2"/>
  <c r="J21" i="2" s="1"/>
  <c r="K21" i="2" s="1"/>
  <c r="G49" i="2"/>
  <c r="N9" i="2" s="1"/>
  <c r="I13" i="2"/>
  <c r="G31" i="2"/>
  <c r="J31" i="2" s="1"/>
  <c r="I22" i="2"/>
  <c r="G35" i="2"/>
  <c r="I44" i="2"/>
  <c r="I25" i="2"/>
  <c r="I46" i="2"/>
  <c r="G40" i="2"/>
  <c r="I27" i="2"/>
  <c r="N8" i="2"/>
  <c r="G26" i="2"/>
  <c r="G20" i="2"/>
  <c r="I50" i="2" l="1"/>
  <c r="K31" i="2"/>
  <c r="J49" i="2"/>
  <c r="O9" i="2" s="1"/>
  <c r="G50" i="2"/>
  <c r="J20" i="2"/>
  <c r="K20" i="2" s="1"/>
  <c r="N4" i="2"/>
  <c r="C137" i="2"/>
  <c r="K45" i="2"/>
  <c r="J26" i="2"/>
  <c r="O5" i="2" s="1"/>
  <c r="K26" i="2"/>
  <c r="N5" i="2"/>
  <c r="J40" i="2"/>
  <c r="O7" i="2" s="1"/>
  <c r="N7" i="2"/>
  <c r="N6" i="2"/>
  <c r="J35" i="2"/>
  <c r="O6" i="2" s="1"/>
  <c r="K49" i="2" l="1"/>
  <c r="K35" i="2"/>
  <c r="K40" i="2"/>
  <c r="N10" i="2"/>
  <c r="O4" i="2"/>
  <c r="J50" i="2"/>
  <c r="K50" i="2"/>
  <c r="O10" i="2" l="1"/>
</calcChain>
</file>

<file path=xl/sharedStrings.xml><?xml version="1.0" encoding="utf-8"?>
<sst xmlns="http://schemas.openxmlformats.org/spreadsheetml/2006/main" count="373" uniqueCount="264">
  <si>
    <t>Prioritatea</t>
  </si>
  <si>
    <t>Fond</t>
  </si>
  <si>
    <t>Obiectiv specific</t>
  </si>
  <si>
    <t xml:space="preserve"> </t>
  </si>
  <si>
    <t>Alocare pe cod de intervenție (EUR)</t>
  </si>
  <si>
    <t>Total prioritate</t>
  </si>
  <si>
    <t>Contribuție dezvoltare urbana (EUR)</t>
  </si>
  <si>
    <t>Contribuție climă</t>
  </si>
  <si>
    <t>BS</t>
  </si>
  <si>
    <t>Total UE+BS</t>
  </si>
  <si>
    <t>POR BI</t>
  </si>
  <si>
    <t>Distributie pe OP</t>
  </si>
  <si>
    <t>UE</t>
  </si>
  <si>
    <t xml:space="preserve">1. O regiune competitivă prin inovare, digitalizare și întreprinderi dinamice </t>
  </si>
  <si>
    <t>FEDR/1</t>
  </si>
  <si>
    <t>OS.a.i Dezvoltarea și consolidarea capacităților de cercetare și inovare și adoptarea tehnologiilor avansate</t>
  </si>
  <si>
    <t>OP 1</t>
  </si>
  <si>
    <t>OP 2</t>
  </si>
  <si>
    <t>OP 3</t>
  </si>
  <si>
    <t>OP 4</t>
  </si>
  <si>
    <t>OP 5</t>
  </si>
  <si>
    <t>AT</t>
  </si>
  <si>
    <t xml:space="preserve">Total </t>
  </si>
  <si>
    <t>OS.a.ii Fructificarea avantajelor digitalizării, în beneficiul cetățenilor, al companiilor, organizațiilor de cercetare și al autorităților publice</t>
  </si>
  <si>
    <t>OS a.iii Consolidarea creșterii durabile, a competitivității și crearea de locuri de muncă în IMM-uri, inclusiv prin investiții productive</t>
  </si>
  <si>
    <t>OS a.iv Dezvoltarea competențelor pentru specializare inteligentă, tranziție industrială și antreprenoriat</t>
  </si>
  <si>
    <r>
      <rPr>
        <b/>
        <sz val="11"/>
        <rFont val="Calibri"/>
        <family val="2"/>
        <charset val="238"/>
      </rPr>
      <t xml:space="preserve">2. </t>
    </r>
    <r>
      <rPr>
        <sz val="11"/>
        <rFont val="Calibri"/>
        <family val="2"/>
        <charset val="238"/>
      </rPr>
      <t>O regiune digitalizată</t>
    </r>
  </si>
  <si>
    <t xml:space="preserve">OS.a.ii Fructificarea avantajelor digitalizării, în beneficiul cetățenilor, al companiilor, organizațiilor de cercetare și al autorităților publice </t>
  </si>
  <si>
    <t>FEDR/2</t>
  </si>
  <si>
    <t>OS b. (i) Promovarea eficienței energetice și reducerea emisiilor de gaze cu efect de seră</t>
  </si>
  <si>
    <t>OS b (iv) Promovarea adaptarii la schimbările climatice, a prevenirii riscurilor de dezastre si a rezilienței, ținând seama de abordările ecosistemice</t>
  </si>
  <si>
    <t>OS b. (vii) Îmbunătățirea protecției și prezervării naturii, biodiversității și a infrastructurii verzi, inclusiv în zonele urbane și reducerea tuturor formelor de poluare</t>
  </si>
  <si>
    <t xml:space="preserve">4. O regiune cu mobilitate ridicată </t>
  </si>
  <si>
    <t>OS b. viii  Promovarea mobilității urbane multimodale sustenabile ca parte a tranziției către o economie fără emisii de carbon</t>
  </si>
  <si>
    <r>
      <rPr>
        <b/>
        <sz val="11"/>
        <rFont val="Calibri"/>
        <family val="2"/>
        <charset val="238"/>
      </rPr>
      <t>5.</t>
    </r>
    <r>
      <rPr>
        <sz val="11"/>
        <rFont val="Calibri"/>
        <family val="2"/>
        <charset val="238"/>
      </rPr>
      <t>O regiune accesibilă</t>
    </r>
  </si>
  <si>
    <t>FEDR/3</t>
  </si>
  <si>
    <t>OS c.ii  Dezvoltarea unei mobilități naționale, regionale și locale durabile, reziliente în fața schimbărilor climatice, inteligente și intermodale, inclusiv îmbunătățirea accesului la TEN-T și a mobilității transfrontaliere</t>
  </si>
  <si>
    <t>FEDR/4</t>
  </si>
  <si>
    <t>OS d.ii îmbunătățirea accesului egal la servicii de calitate și favorabile incluziunii în educație, formare și învățarea pe tot parcursul vieții prin dezvoltarea infrastructurii, incluziv prin îmbunătățirea rezilienței pentru educația și formarea on-line și la distanță</t>
  </si>
  <si>
    <t>FEDR/5</t>
  </si>
  <si>
    <t>OS e.i Favorizarea dezvoltării integrate și incluzive sociale, economice și de mediu și a patrimoniului cultural, turismului și securității în zonele urbane;</t>
  </si>
  <si>
    <t>OS e.ii Favorizarea dezvoltării integrate și incluzive sociale, economice și de mediu la nivel local și a patrimoniului cultural, turismului și securității în afara zonelor urbane</t>
  </si>
  <si>
    <r>
      <rPr>
        <b/>
        <sz val="11"/>
        <rFont val="Calibri"/>
        <family val="2"/>
        <charset val="238"/>
      </rPr>
      <t xml:space="preserve">8. </t>
    </r>
    <r>
      <rPr>
        <sz val="11"/>
        <rFont val="Calibri"/>
        <family val="2"/>
        <charset val="238"/>
      </rPr>
      <t>Asistență tehnică</t>
    </r>
  </si>
  <si>
    <t>FEDR</t>
  </si>
  <si>
    <t>NA</t>
  </si>
  <si>
    <t>Total</t>
  </si>
  <si>
    <t>cu IGSU 233 mil</t>
  </si>
  <si>
    <r>
      <rPr>
        <b/>
        <sz val="11"/>
        <color rgb="FFFF0000"/>
        <rFont val="Calibri"/>
        <family val="2"/>
        <charset val="238"/>
      </rPr>
      <t>3.</t>
    </r>
    <r>
      <rPr>
        <sz val="11"/>
        <color rgb="FFFF0000"/>
        <rFont val="Calibri"/>
        <family val="2"/>
        <charset val="238"/>
      </rPr>
      <t xml:space="preserve"> O regiune cu orașe prietenoase cu mediul</t>
    </r>
  </si>
  <si>
    <t>Nr Proiecte</t>
  </si>
  <si>
    <r>
      <t>Actiuni (</t>
    </r>
    <r>
      <rPr>
        <b/>
        <sz val="11"/>
        <rFont val="Calibri"/>
        <family val="2"/>
        <scheme val="minor"/>
      </rPr>
      <t>2021-2027)</t>
    </r>
  </si>
  <si>
    <t>Prioritate de investitie POR 2014-2020</t>
  </si>
  <si>
    <t>Prioritate Program 2021-2027</t>
  </si>
  <si>
    <t>Indicatori POR 2014-2020
(Indicatori prestabiliţi) de rezultat</t>
  </si>
  <si>
    <t>Indicatori POR 2014-2020 (Indicatori prestabiliţi) de realizare</t>
  </si>
  <si>
    <t>COD interventie cf Reg. 1060/ 2021</t>
  </si>
  <si>
    <t>Indicator de rezultat  
 Results RCR (2021 - 2027)</t>
  </si>
  <si>
    <t>Indicator de realizare  Output RCO (2021 - 2027)</t>
  </si>
  <si>
    <t>Obiectivul specific FEDR la care contribuie (2021 - 2027)</t>
  </si>
  <si>
    <t xml:space="preserve">3.2. Creșterea eficienței energetice în clădirile publice </t>
  </si>
  <si>
    <t>AP 3 - Sprijinirea tranziției către o economie cu emisii scăzute de carbon
PI 3.1B - Creşterea eficienţei energetice în clădirile rezidenţiale, clădirile publice şi sistemele de luminat public, îndeosebi a celor care inregistrează consumuri energetice mari</t>
  </si>
  <si>
    <t>3. O regiune prietenoasă cu mediul/
3.2. Creșterea eficienței energetice în clădirile publice</t>
  </si>
  <si>
    <t>CO32 - Eficienţa energetică: Scădere a consumului anual de energie primară al clădirilor publice (KWh/an)</t>
  </si>
  <si>
    <r>
      <rPr>
        <b/>
        <sz val="11"/>
        <rFont val="Calibri"/>
        <family val="2"/>
        <scheme val="minor"/>
      </rPr>
      <t xml:space="preserve">045 </t>
    </r>
    <r>
      <rPr>
        <sz val="11"/>
        <rFont val="Calibri"/>
        <family val="2"/>
        <scheme val="minor"/>
      </rPr>
      <t>Renovarea în vederea creșterii eficienței energetice sau măsuri de eficiență energetică legate de infrastructurile publice, proiecte demonstrative și măsuri de sprijin care respectă criteriile de eficiență energetică</t>
    </r>
  </si>
  <si>
    <r>
      <rPr>
        <b/>
        <sz val="11"/>
        <rFont val="Calibri"/>
        <family val="2"/>
        <scheme val="minor"/>
      </rPr>
      <t>RCR 26</t>
    </r>
    <r>
      <rPr>
        <sz val="11"/>
        <rFont val="Calibri"/>
        <family val="2"/>
        <scheme val="minor"/>
      </rPr>
      <t xml:space="preserve"> – Consum anual de energie primară (din care: locuințe, clădiri publice, întreprinderi, altele)
</t>
    </r>
    <r>
      <rPr>
        <b/>
        <sz val="11"/>
        <rFont val="Calibri"/>
        <family val="2"/>
        <scheme val="minor"/>
      </rPr>
      <t>RCR 29</t>
    </r>
    <r>
      <rPr>
        <sz val="11"/>
        <rFont val="Calibri"/>
        <family val="2"/>
        <scheme val="minor"/>
      </rPr>
      <t xml:space="preserve"> Emisii de gaze cu efect de seră estimate</t>
    </r>
  </si>
  <si>
    <t>OP 2 - OS (i) Promovarea măsurilor de eficiență energetică și reducerea emisiilor de gaze cu efect de seră;</t>
  </si>
  <si>
    <t>CO34 - Reducerea gazelor cu efect de seră: Scădere anuală estimată a gazelor cu efect de seră (Echivalent tone de CO2)</t>
  </si>
  <si>
    <t>Numărul clădirilor care beneficiază de măsuri de creştere a eficienţei energetice (nr.)</t>
  </si>
  <si>
    <t>4.2 Serviciul de transport public de călători</t>
  </si>
  <si>
    <t>AP 3 - Sprijinirea tranziției către o economie cu emisii scăzute de carbon
PI 3.2 - Reducerea emisiilor de carbon în zonele urbane bazată
pe planurile de mobilitate urbană durabilă</t>
  </si>
  <si>
    <t xml:space="preserve"> 4 - O regiune cu mobilitate ridicată/
 4.2. Serviciul de transport public de călători</t>
  </si>
  <si>
    <t>1S11 - Operaţiuni implementate destinate transportului public
şi nemotorizat (nr operatiuni)</t>
  </si>
  <si>
    <r>
      <rPr>
        <b/>
        <sz val="11"/>
        <rFont val="Calibri"/>
        <family val="2"/>
        <scheme val="minor"/>
      </rPr>
      <t xml:space="preserve">082 </t>
    </r>
    <r>
      <rPr>
        <sz val="11"/>
        <rFont val="Calibri"/>
        <family val="2"/>
        <scheme val="minor"/>
      </rPr>
      <t>Material rulant de transport urban curat</t>
    </r>
  </si>
  <si>
    <r>
      <t xml:space="preserve">RCO 57 – </t>
    </r>
    <r>
      <rPr>
        <sz val="11"/>
        <rFont val="Calibri"/>
        <family val="2"/>
        <scheme val="minor"/>
      </rPr>
      <t>Capacitatea materialului rulant ecologic pentru transportul public colectiv</t>
    </r>
  </si>
  <si>
    <r>
      <t xml:space="preserve">OP 2 - OS (viii) </t>
    </r>
    <r>
      <rPr>
        <i/>
        <sz val="11"/>
        <rFont val="Calibri"/>
        <family val="2"/>
        <scheme val="minor"/>
      </rPr>
      <t>P</t>
    </r>
    <r>
      <rPr>
        <sz val="11"/>
        <rFont val="Calibri"/>
        <family val="2"/>
        <scheme val="minor"/>
      </rPr>
      <t>romovarea mobilității urbane multimodale durabile, ca parte a tranziției către o economie cu zero emisii de dioxid de carbon;</t>
    </r>
  </si>
  <si>
    <t>7.2. Conservarea, protecția și valorificarea durabilă a patrimoniului cultural și a infrastructurilor destinate activităților culturale în zonele urbane</t>
  </si>
  <si>
    <t>AP 5-Îmbunătăţirea mediului urban şi
conservarea, protecţia şi valorificarea
durabilă a patrimoniului cultural/ 
PI 5.1 – Impulsionarea dezvoltării locale prin
conservarea, protejarea şi valorificarea
patrimoniului cultural şi a identităţii
culturale</t>
  </si>
  <si>
    <t>7 - O regiune atractivă și incluzivă / 7.2. Conservarea, protecția și valorificarea durabilă a patrimoniului cultural și a infrastructurilor destinate activităților culturale în zonele urbane</t>
  </si>
  <si>
    <t>1S22 - Creşterea numărului de obiective de patrimoniu în stare de conservare foarte bună şi bună (Obiective)</t>
  </si>
  <si>
    <t>1S23 - Obiective de patrimoniu cultural restaurate (Obiective)</t>
  </si>
  <si>
    <t>Numar de vizitatori (persoane)</t>
  </si>
  <si>
    <t>CO09 - Turism durabil: Creşterea numărului preconizat de vizite la siturile din patrimoniul cultural şi natural şi atracţiile care beneficiaza de sprijin (Vizite/an)</t>
  </si>
  <si>
    <t xml:space="preserve"> 6.1. Crearea și modernizarea de infrastructuri educaționale pentru învățământul timpuriu (antepreșcolar: creșe și preșcolar: grădinițe)</t>
  </si>
  <si>
    <t>AP 10-Îmbunătăţirea infrastructurii educaţionale/ 
PI 10.1a-Creşterea gradului de participare la nivelul
educaţiei timpurii şi învăţământului
obligatoriu, în special pentru copii cu risc
crescut de părăsire timpurie a sistemului</t>
  </si>
  <si>
    <t xml:space="preserve"> 6 - O regiune cu infrastructură educațională modernă/ 6.1. Crearea și modernizarea de infrastructuri educaționale pentru învățământul timpuriu (antepreșcolar: creșe și preșcolar: grădinițe)</t>
  </si>
  <si>
    <t>1S48 - Gradul de cuprindere în învăţământul preşcolar (3-5 ani) (%)</t>
  </si>
  <si>
    <r>
      <rPr>
        <b/>
        <sz val="11"/>
        <rFont val="Calibri"/>
        <family val="2"/>
        <scheme val="minor"/>
      </rPr>
      <t xml:space="preserve">121 </t>
    </r>
    <r>
      <rPr>
        <sz val="11"/>
        <rFont val="Calibri"/>
        <family val="2"/>
        <scheme val="minor"/>
      </rPr>
      <t xml:space="preserve">- Infrastructuri pentru educația și îngrijirea timpurie
</t>
    </r>
    <r>
      <rPr>
        <b/>
        <sz val="11"/>
        <rFont val="Calibri"/>
        <family val="2"/>
        <scheme val="minor"/>
      </rPr>
      <t xml:space="preserve">172 </t>
    </r>
    <r>
      <rPr>
        <sz val="11"/>
        <rFont val="Calibri"/>
        <family val="2"/>
        <scheme val="minor"/>
      </rPr>
      <t xml:space="preserve">- Finanțare încrucișată în cadrul FEDR (sprijin acordat acțiunilor de tip FSE+, necesare pentru implementarea părții FEDR a operațiunii și legate direct de aceasta)
</t>
    </r>
  </si>
  <si>
    <r>
      <rPr>
        <b/>
        <sz val="11"/>
        <rFont val="Calibri"/>
        <family val="2"/>
        <scheme val="minor"/>
      </rPr>
      <t xml:space="preserve">RCR 70 </t>
    </r>
    <r>
      <rPr>
        <sz val="11"/>
        <rFont val="Calibri"/>
        <family val="2"/>
        <scheme val="minor"/>
      </rPr>
      <t>- Număr anual de utilizatori ai structurilor noi sau modernizate de îngrijire a copiilor</t>
    </r>
  </si>
  <si>
    <r>
      <rPr>
        <b/>
        <sz val="11"/>
        <rFont val="Calibri"/>
        <family val="2"/>
        <scheme val="minor"/>
      </rPr>
      <t>OP4–OS (ii)</t>
    </r>
    <r>
      <rPr>
        <sz val="11"/>
        <rFont val="Calibri"/>
        <family val="2"/>
        <scheme val="minor"/>
      </rPr>
      <t xml:space="preserve">
Îmbunătățirea accesului egal la servicii de calitate și incluzive în educație, formare și învățarea pe tot parcursul vieții prin dezvoltarea infrastructurii accesibile, inclusiv prin promovarea rezilienței pentru educația și formarea la distanță și online
</t>
    </r>
  </si>
  <si>
    <t>Numarul de cadre didactice, numarul cadrelor nedidactice si a personalului auxiliar (nr) (femei/ barbati)</t>
  </si>
  <si>
    <t>6.2. Crearea și modernizarea de infrastructuri educaționale pentru învățământul primar și secundar, inclusiv campusuri (primar, gimnazial si liceal: teoretic și vocațional, incluzând unitățile de învățământ cu program sportiv suplimentar și unitățile de învățământ pentru activități extrașcolare)</t>
  </si>
  <si>
    <t xml:space="preserve">AP 10 Îmbunătățirea infrastructurii educaționale,
Prioritate de investiții / 
PI 10.1b Creşterea gradului de participare la nivelul
educaţiei timpurii şi învăţământului
obligatoriu, în special pentru copii cu risc
crescut de părăsire timpurie a sistemului
</t>
  </si>
  <si>
    <t xml:space="preserve"> 6 - O regiune cu infrastructură educațională modernă/ 6.2. Crearea și modernizarea de infrastructuri educaționale pentru învățământul primar și secundar, inclusiv campusuri (primar, gimnazial și liceal: teoretic și vocațional, incluzând unitățile de învățământ cu program sportiv suplimentar și unitățile de învățământ pentru activități extrașcolare)</t>
  </si>
  <si>
    <t>N/A</t>
  </si>
  <si>
    <t xml:space="preserve">6.4. Crearea și modernizarea de infrastructuri educaționale pentru învățământul superior, inclusiv campusuri  </t>
  </si>
  <si>
    <t>AP 10 Îmbunătățirea infrastructurii educaționale, 
PI 10.3-Creşterea relevanţei învăţământlui terţiar universitar in relaţie cu piaţa forţei de munca şi sectoarele economice competitive</t>
  </si>
  <si>
    <t xml:space="preserve">6 - O regiune cu infrastructură educațională modernă/ 6.4. Crearea și modernizarea de infrastructuri educaționale pentru învățământul superior, inclusiv campusuri  </t>
  </si>
  <si>
    <t>1S55 - Capacitatea infrastructurii de educaţie care beneficiază de sprijin - universitar (persoane)</t>
  </si>
  <si>
    <t>Numărul total de participanţi la procesul educaţional în unitatea de infrastructură subiect al proiectului (persoane) (femei/ barbati)</t>
  </si>
  <si>
    <r>
      <t xml:space="preserve">123 </t>
    </r>
    <r>
      <rPr>
        <sz val="11"/>
        <rFont val="Calibri"/>
        <family val="2"/>
        <scheme val="minor"/>
      </rPr>
      <t>- Infrastructuri pentru învățământul terțiar</t>
    </r>
  </si>
  <si>
    <r>
      <rPr>
        <b/>
        <sz val="11"/>
        <rFont val="Calibri"/>
        <family val="2"/>
        <scheme val="minor"/>
      </rPr>
      <t>RCR 71</t>
    </r>
    <r>
      <rPr>
        <sz val="11"/>
        <rFont val="Calibri"/>
        <family val="2"/>
        <scheme val="minor"/>
      </rPr>
      <t xml:space="preserve"> – Număr anual de utilizatori ai structurilor educaționale noi sau modernizate</t>
    </r>
  </si>
  <si>
    <r>
      <rPr>
        <b/>
        <sz val="11"/>
        <rFont val="Calibri"/>
        <family val="2"/>
        <scheme val="minor"/>
      </rPr>
      <t>RCO 67</t>
    </r>
    <r>
      <rPr>
        <sz val="11"/>
        <rFont val="Calibri"/>
        <family val="2"/>
        <scheme val="minor"/>
      </rPr>
      <t xml:space="preserve"> – Capacitatea sălilor de clasă din structurile educaționale noi sau modernizat</t>
    </r>
  </si>
  <si>
    <t>Categoria infrastructurii subiect al proiectului: instituţie de învăţământ superior (unitate de
invatamant)</t>
  </si>
  <si>
    <r>
      <rPr>
        <b/>
        <sz val="11"/>
        <color rgb="FFFF0000"/>
        <rFont val="Calibri"/>
        <family val="2"/>
        <charset val="238"/>
      </rPr>
      <t xml:space="preserve">7. </t>
    </r>
    <r>
      <rPr>
        <sz val="11"/>
        <color rgb="FFFF0000"/>
        <rFont val="Calibri"/>
        <family val="2"/>
        <charset val="238"/>
      </rPr>
      <t>O regiune atractivă și incluzivă</t>
    </r>
  </si>
  <si>
    <r>
      <rPr>
        <b/>
        <sz val="11"/>
        <color rgb="FFFF0000"/>
        <rFont val="Calibri"/>
        <family val="2"/>
        <charset val="238"/>
      </rPr>
      <t xml:space="preserve">6. </t>
    </r>
    <r>
      <rPr>
        <sz val="11"/>
        <color rgb="FFFF0000"/>
        <rFont val="Calibri"/>
        <family val="2"/>
        <charset val="238"/>
      </rPr>
      <t>O regiune cu infrastructură educațională modernă</t>
    </r>
  </si>
  <si>
    <r>
      <t>POR 10.1.a</t>
    </r>
    <r>
      <rPr>
        <sz val="11"/>
        <color rgb="FF0070C0"/>
        <rFont val="Calibri"/>
        <family val="2"/>
      </rPr>
      <t>/ PR 6.1</t>
    </r>
  </si>
  <si>
    <r>
      <t xml:space="preserve">POR 10.1b/ </t>
    </r>
    <r>
      <rPr>
        <sz val="11"/>
        <color rgb="FF0070C0"/>
        <rFont val="Calibri"/>
        <family val="2"/>
      </rPr>
      <t>PR 6.2</t>
    </r>
  </si>
  <si>
    <r>
      <t xml:space="preserve">POR 10.3/ </t>
    </r>
    <r>
      <rPr>
        <sz val="11"/>
        <color rgb="FF0070C0"/>
        <rFont val="Calibri"/>
        <family val="2"/>
      </rPr>
      <t>PR 6.4</t>
    </r>
  </si>
  <si>
    <r>
      <t xml:space="preserve">POR 5.1/ </t>
    </r>
    <r>
      <rPr>
        <sz val="11"/>
        <color rgb="FF0070C0"/>
        <rFont val="Calibri"/>
        <family val="2"/>
      </rPr>
      <t>PR 7.2</t>
    </r>
  </si>
  <si>
    <r>
      <t xml:space="preserve">POR 3.2/ </t>
    </r>
    <r>
      <rPr>
        <sz val="11"/>
        <color rgb="FF0070C0"/>
        <rFont val="Calibri"/>
        <family val="2"/>
      </rPr>
      <t>PR 4.2</t>
    </r>
  </si>
  <si>
    <r>
      <t xml:space="preserve">POR 3.1B/ </t>
    </r>
    <r>
      <rPr>
        <sz val="11"/>
        <color rgb="FF0070C0"/>
        <rFont val="Calibri"/>
        <family val="2"/>
      </rPr>
      <t>PR 3.2</t>
    </r>
  </si>
  <si>
    <t>Nr crt</t>
  </si>
  <si>
    <t>Cod SMIS</t>
  </si>
  <si>
    <t>PI 2014 - 2020</t>
  </si>
  <si>
    <t>PI 2021 - 2027</t>
  </si>
  <si>
    <t>Titlul proiect</t>
  </si>
  <si>
    <t>Beneficiar</t>
  </si>
  <si>
    <t>Valoare totala, LEI</t>
  </si>
  <si>
    <t>Valoare totala eligibila, LEI</t>
  </si>
  <si>
    <t>FEDR  LEI</t>
  </si>
  <si>
    <t>Buget de Stat, LEI</t>
  </si>
  <si>
    <t>Contributie beneficiar, LEI</t>
  </si>
  <si>
    <t>Categorii de proiecte pentru inchidere</t>
  </si>
  <si>
    <t>Ofiter monitorizare/ valoare in euro</t>
  </si>
  <si>
    <t>Indicatori POR (Indicatori prestabiliţi)</t>
  </si>
  <si>
    <t>Indicatori suplimentari de proiect</t>
  </si>
  <si>
    <t>Valori aprobate/ revizuite (Conform CF)</t>
  </si>
  <si>
    <t>Valoare în perioada curentă (agregată)
(Realizat la finalul implementarii)</t>
  </si>
  <si>
    <t>Denumire Indicator</t>
  </si>
  <si>
    <t xml:space="preserve">CO34 - Reducerea gazelor cu efect de seră: Scădere anuală estimată a gazelor cu efect de seră (Echivalent tone de CO2)
</t>
  </si>
  <si>
    <t>Scaderea consumului anual de energie finala in cladirea publica (utilizand surse neregenerabile)</t>
  </si>
  <si>
    <t>Scăderea consumului anual specific de energie primară (din surse neregenerabile) (kWh/m2/an)
total, din care: - pentru încălzire/răcire</t>
  </si>
  <si>
    <t xml:space="preserve">Scăderea consumului anual de energie primară din surse regenerabile (kWh/an) total, din care:
pentru încălzire/răcire </t>
  </si>
  <si>
    <t>PI 3.1b</t>
  </si>
  <si>
    <t>3.2 Creșterea eficienței energetice și nivelului de siguranţă la acţiuni seismice a clădirilor publice</t>
  </si>
  <si>
    <t>Creşterea eficienţei energetice prin reabilitare, construcţii şi instalaţii la Spitalul Clinic de Urgenţă Sfântul Ioan Bucureşti pentru corpurile de clădire C1 şi C2</t>
  </si>
  <si>
    <t>SPITALUL CLINIC DE URGENȚĂ "SF. IOAN"</t>
  </si>
  <si>
    <t>Franci</t>
  </si>
  <si>
    <t>Cristina</t>
  </si>
  <si>
    <t>Nr proiecte</t>
  </si>
  <si>
    <t>1S11 - Operaţiuni implementate destinate transportului public şi nemotorizat (nr operatiuni)</t>
  </si>
  <si>
    <t xml:space="preserve"> -</t>
  </si>
  <si>
    <t>PI3.2</t>
  </si>
  <si>
    <t>Modernizarea si dotarea liniei de tramvai nr. 40</t>
  </si>
  <si>
    <t>Municipiul Bucuresti/Primar General</t>
  </si>
  <si>
    <t>Claudiu</t>
  </si>
  <si>
    <t>Modernizarea si dotarea liniei de tramvai nr. 55</t>
  </si>
  <si>
    <t>Modernizarea si dotarea liniei de tramvai nr. 32</t>
  </si>
  <si>
    <t>1S22 - Creşterea numărului de
obiective de patrimoniu în stare de
conservare foarte bună şi bună</t>
  </si>
  <si>
    <t>1S23 - Obiective de patrimoniu cultural restaurate</t>
  </si>
  <si>
    <t xml:space="preserve">CO09 - Turism durabil: Creşterea numărului preconizat de vizite la siturile din patrimoniul cultural şi natural şi atracţiile
care beneficiaza de sprijin
</t>
  </si>
  <si>
    <t xml:space="preserve"> Numar de vizitatori</t>
  </si>
  <si>
    <t>Numar de vizitatori</t>
  </si>
  <si>
    <t>PI5.1</t>
  </si>
  <si>
    <t>Reabilitarea şi modernizarea Muzeului Naţional al Pompierilor “Foişorul de Foc” din Bucureşti, Sector 2</t>
  </si>
  <si>
    <t>Inspectoratul General pentru Situaţii de Urgenţă</t>
  </si>
  <si>
    <t>CO35 - Capacitatea infrastructurilor de îngrijire a copiilor sau de educaţie care beneficiază de sprijin</t>
  </si>
  <si>
    <t>1S65 - Capacitatea infrastructurii de educație care beneficiază de sprijin - preşcolar</t>
  </si>
  <si>
    <t>Femei</t>
  </si>
  <si>
    <t>Barbati</t>
  </si>
  <si>
    <t>1S52 - Capacitatea infrastructurii de educație care beneficiază de sprijin - antepreşcolar</t>
  </si>
  <si>
    <t xml:space="preserve">Numărul total de participanţi la procesul educaţional în unitatea de
infrastructură subiect al proiectului
</t>
  </si>
  <si>
    <t>Numarul total de cadre didactice, numarul cadrelor nedidactice si a personalului auxiliar</t>
  </si>
  <si>
    <t>PI10.1a</t>
  </si>
  <si>
    <t>6.1 invatamant antepreșcolar: creșe și preșcolar: grădinițe</t>
  </si>
  <si>
    <t>REABILITAREA ȘI MODERNIZAREA IMOBILULUI - GRĂDINIȚA NR. 280</t>
  </si>
  <si>
    <t>UAT Sector 2/DGAPI</t>
  </si>
  <si>
    <t>Reabilitarea si modernizarea imobilului Gradinita Luminita</t>
  </si>
  <si>
    <t>REABILITAREA ŞI MODERNIZAREA IMOBILULUI - GRĂDINIȚA ALBINUȚA</t>
  </si>
  <si>
    <t>Reabilitarea si modernizarea imobilului Gradinita 233</t>
  </si>
  <si>
    <t>Doina</t>
  </si>
  <si>
    <t>Reabilitarea si modernizarea imobilului - Gradinita nr 189</t>
  </si>
  <si>
    <t>Înființare infrastructură preșcolară în comuna Corbeanca, județul Ilfov</t>
  </si>
  <si>
    <t>UAT Comuna Corbeanca, județul ILFOV</t>
  </si>
  <si>
    <t>Fabian</t>
  </si>
  <si>
    <t>1S66 - Capacitatea infrastructurii de educaţie care beneficiază
de sprijin - şcola</t>
  </si>
  <si>
    <t>Numărul total de participanţi la procesul educaţional în unitatea de
infrastructură subiect al proiectului</t>
  </si>
  <si>
    <t>PI10.1b</t>
  </si>
  <si>
    <t>6.2 Crearea și modernizarea de infrastructuri educaționale pentru învățământul preuniversitar</t>
  </si>
  <si>
    <t>MODERNIZAREA UNITATII DE INVATAMANT "SCOALA GIMNAZIALA SPECIALA CONSTANTIN PAUNESCU"</t>
  </si>
  <si>
    <t>PARTENERIATUL DINTRE UAT SECTORUL 6 AL MUNICIPIULUI BUCUREȘTI ȘI ADMINISTRAȚIA ȘCOLILOR SECTOR 6</t>
  </si>
  <si>
    <t xml:space="preserve">Carmen </t>
  </si>
  <si>
    <t>Infiintare infrastructura scolara in com.Corbeanca, jud. Ilfov</t>
  </si>
  <si>
    <t>Adela</t>
  </si>
  <si>
    <t>1S53 - Capacitatea infrastructurii de educaţie care beneficiază de sprijin - învăţământ profesional şi tehnic</t>
  </si>
  <si>
    <t>1S54 - Capacitatea infrastructurii de educaţie care beneficiază de sprijin - învăţare pe tot parcursul vieţii</t>
  </si>
  <si>
    <t>Numarul de participanti la procesul educational in unitatea de infrastructura</t>
  </si>
  <si>
    <t>PI10,3</t>
  </si>
  <si>
    <t>6.4 Crearea și modernizarea de infrastructuri educaționale pentru învățământul superior, inclusiv campusuri</t>
  </si>
  <si>
    <t>Reabilitarea, consolidarea, modernizarea si echiparea infrastructurii educationale universitare in cadrul Universitatii Tehnice de Constructii Bucuresti,Facultatea de cai ferate,drumuri,poduri si Facultatea de Geodezie -Corp C22 Tronson D+P+5E</t>
  </si>
  <si>
    <t>Universitatea Tehnica de Constructii Bucuresti</t>
  </si>
  <si>
    <t>UNIVERSITATEA DE STIINTE AGRONOMICE SI MEDICINA VETERINARA</t>
  </si>
  <si>
    <t>CONSOLIDAREA, REABILITAREA ȘI MODERNIZAREA CORPULUI C2 (B), S+P+3E, SĂLI DE CURS</t>
  </si>
  <si>
    <t>ACADEMIA DE STUDII ECONOMICE DIN BUCUREȘTI</t>
  </si>
  <si>
    <t>4.294.011.56</t>
  </si>
  <si>
    <t>Valoare FEDR decontabila in cadrul PRBI 2021-2027(inclusiv sume aferente ajustarii OG 15 si OG 64) EURO</t>
  </si>
  <si>
    <t>Valoare TOTALA ELIGIBIL decontabila in cadrul PRBI 2021-2027(inclusiv sume aferente ajustarii OG 15 si OG 64) LEI</t>
  </si>
  <si>
    <t>Valoare TOTALA ELIGIBILA decontabila in cadrul PRBI 2021-2027 (inclusiv sume aferente ajustarii OG 15 si OG 64) EURO</t>
  </si>
  <si>
    <t>% FEDR
PRBI 2021-2027</t>
  </si>
  <si>
    <t xml:space="preserve">% financiar </t>
  </si>
  <si>
    <t>Valoare solicitata la 16.11 LEI</t>
  </si>
  <si>
    <t>Rest de solicitat la 16.11 LEI</t>
  </si>
  <si>
    <t>Restaurarea sediului central monument istoric al Arhivelor Naţionale</t>
  </si>
  <si>
    <t>ARHIVELE NATIONALE</t>
  </si>
  <si>
    <r>
      <rPr>
        <b/>
        <sz val="11"/>
        <rFont val="Calibri"/>
        <family val="2"/>
        <scheme val="minor"/>
      </rPr>
      <t>122</t>
    </r>
    <r>
      <rPr>
        <sz val="11"/>
        <rFont val="Calibri"/>
        <family val="2"/>
        <scheme val="minor"/>
      </rPr>
      <t xml:space="preserve"> - Infrastructuri pentru învățământul primar și secundar
</t>
    </r>
    <r>
      <rPr>
        <b/>
        <sz val="11"/>
        <rFont val="Calibri"/>
        <family val="2"/>
        <scheme val="minor"/>
      </rPr>
      <t>172</t>
    </r>
    <r>
      <rPr>
        <sz val="11"/>
        <rFont val="Calibri"/>
        <family val="2"/>
        <scheme val="minor"/>
      </rPr>
      <t xml:space="preserve"> - Finanțare încrucișată în cadrul FEDR (sprijin acordat acțiunilor de tip FSE+, necesare pentru implementarea părții FEDR a operațiunii și legate direct de aceasta)
</t>
    </r>
  </si>
  <si>
    <r>
      <rPr>
        <b/>
        <sz val="11"/>
        <rFont val="Calibri"/>
        <family val="2"/>
        <scheme val="minor"/>
      </rPr>
      <t>RCR 71</t>
    </r>
    <r>
      <rPr>
        <sz val="11"/>
        <rFont val="Calibri"/>
        <family val="2"/>
        <scheme val="minor"/>
      </rPr>
      <t xml:space="preserve"> – Număr anual de utilizatori ai structurilor educaționale noi sau modernizate 
</t>
    </r>
    <r>
      <rPr>
        <b/>
        <sz val="11"/>
        <rFont val="Calibri"/>
        <family val="2"/>
        <scheme val="minor"/>
      </rPr>
      <t>RSR 14S10</t>
    </r>
    <r>
      <rPr>
        <sz val="11"/>
        <rFont val="Calibri"/>
        <family val="2"/>
        <scheme val="minor"/>
      </rPr>
      <t xml:space="preserve"> - Ponderea utilizatorilor structurilor educaționale de masă noi sau modernizate care aparțin grupurilor vulnerabile/marginalizate
</t>
    </r>
  </si>
  <si>
    <t>9 luni</t>
  </si>
  <si>
    <t>6 luni</t>
  </si>
  <si>
    <t>12 luni</t>
  </si>
  <si>
    <t>18 luni</t>
  </si>
  <si>
    <t>14 luni</t>
  </si>
  <si>
    <t>8 luni</t>
  </si>
  <si>
    <t>24 luni</t>
  </si>
  <si>
    <t>3 luni</t>
  </si>
  <si>
    <t>Perioada de implementare PRBI</t>
  </si>
  <si>
    <r>
      <rPr>
        <b/>
        <sz val="11"/>
        <rFont val="Calibri"/>
        <family val="2"/>
        <scheme val="minor"/>
      </rPr>
      <t>166</t>
    </r>
    <r>
      <rPr>
        <sz val="11"/>
        <rFont val="Calibri"/>
        <family val="2"/>
        <scheme val="minor"/>
      </rPr>
      <t xml:space="preserve"> Protejarea, dezvoltarea și promovarea patrimoniului
cultural și a serviciilor culturale
</t>
    </r>
  </si>
  <si>
    <r>
      <t>RCR 77 –</t>
    </r>
    <r>
      <rPr>
        <sz val="11"/>
        <rFont val="Calibri"/>
        <family val="2"/>
        <scheme val="minor"/>
      </rPr>
      <t xml:space="preserve"> Număr de vizitatori ai siturilor culturale și turistice care beneficiază de sprijin</t>
    </r>
  </si>
  <si>
    <r>
      <rPr>
        <b/>
        <sz val="11"/>
        <rFont val="Calibri"/>
        <family val="2"/>
        <scheme val="minor"/>
      </rPr>
      <t>RCO 77</t>
    </r>
    <r>
      <rPr>
        <sz val="11"/>
        <rFont val="Calibri"/>
        <family val="2"/>
        <scheme val="minor"/>
      </rPr>
      <t xml:space="preserve"> – Numărul siturilor culturale și turistice care beneficiază de sprijin
</t>
    </r>
    <r>
      <rPr>
        <b/>
        <sz val="11"/>
        <rFont val="Calibri"/>
        <family val="2"/>
        <scheme val="minor"/>
      </rPr>
      <t xml:space="preserve">RCO 74 </t>
    </r>
    <r>
      <rPr>
        <sz val="11"/>
        <rFont val="Calibri"/>
        <family val="2"/>
        <scheme val="minor"/>
      </rPr>
      <t xml:space="preserve">- Populația vizată de proiecte derulate în cadrul strategiilor de dezvoltare teritorială integrată
</t>
    </r>
    <r>
      <rPr>
        <b/>
        <sz val="11"/>
        <rFont val="Calibri"/>
        <family val="2"/>
        <scheme val="minor"/>
      </rPr>
      <t xml:space="preserve">RCO 75 - </t>
    </r>
    <r>
      <rPr>
        <sz val="11"/>
        <rFont val="Calibri"/>
        <family val="2"/>
        <scheme val="minor"/>
      </rPr>
      <t xml:space="preserve">Strategii de dezvoltare teritorială integrată care beneficiază de sprijin
</t>
    </r>
    <r>
      <rPr>
        <b/>
        <sz val="11"/>
        <rFont val="Calibri"/>
        <family val="2"/>
        <scheme val="minor"/>
      </rPr>
      <t>RCO 76</t>
    </r>
    <r>
      <rPr>
        <sz val="11"/>
        <rFont val="Calibri"/>
        <family val="2"/>
        <scheme val="minor"/>
      </rPr>
      <t xml:space="preserve"> - Proiecte integrate de dezvoltare teritorială
</t>
    </r>
  </si>
  <si>
    <r>
      <rPr>
        <b/>
        <sz val="11"/>
        <rFont val="Calibri"/>
        <family val="2"/>
        <scheme val="minor"/>
      </rPr>
      <t xml:space="preserve">OP5-OS (i) </t>
    </r>
    <r>
      <rPr>
        <sz val="11"/>
        <rFont val="Calibri"/>
        <family val="2"/>
        <scheme val="minor"/>
      </rPr>
      <t xml:space="preserve">
promovarea dezvoltării integrate și incluzive în domeniul social, economic și al mediului, precum și a culturii, a patrimoniului natural, a turismului durabil și a securității în zonele urbane
</t>
    </r>
  </si>
  <si>
    <t>Total general</t>
  </si>
  <si>
    <t>Lucrări de intervenţie la faţada Cercului Militar Naţional – cazarma 954 Bucureşti</t>
  </si>
  <si>
    <t>MINISTERUL APARARII NATIONALE</t>
  </si>
  <si>
    <t>Valoare FEDR fazate cu sume estimate pe coduri de interventie (EUR)</t>
  </si>
  <si>
    <t>Consolidare, reabilitare, modernizare, modificări interioare şi renovare clădire Corp B - Facultatea de Horticultura din cadrul U.S.A.M.V.</t>
  </si>
  <si>
    <t>1S5 - Consumul de energie finală în
clădirile publice</t>
  </si>
  <si>
    <t>UM</t>
  </si>
  <si>
    <t>Mtep</t>
  </si>
  <si>
    <t>MWh/a
n</t>
  </si>
  <si>
    <t>Tone
CO2
echiva/a
n</t>
  </si>
  <si>
    <t>um</t>
  </si>
  <si>
    <t>CORESPONDENTA POR (Echivalent )</t>
  </si>
  <si>
    <t>mp</t>
  </si>
  <si>
    <t>RCO 74 - Populație vizată de proiecte derulate în cadrul strategiilor de dezvoltare teritorială integrată</t>
  </si>
  <si>
    <t>RCO 75 - Strategii de dezvoltare teritorială integrată care beneficiază de sprijin</t>
  </si>
  <si>
    <t xml:space="preserve">RCO 19 - Clădiri publice cu performanță energetică îmbunătățită
</t>
  </si>
  <si>
    <t>persoane</t>
  </si>
  <si>
    <t xml:space="preserve">se vor prelua informatiile din certificatul de performanta energetica  </t>
  </si>
  <si>
    <t xml:space="preserve">Contributii la strategii </t>
  </si>
  <si>
    <t>pasageri</t>
  </si>
  <si>
    <r>
      <t xml:space="preserve">RCO 74 - </t>
    </r>
    <r>
      <rPr>
        <sz val="11"/>
        <color rgb="FFFF0000"/>
        <rFont val="Calibri"/>
        <family val="2"/>
        <scheme val="minor"/>
      </rPr>
      <t>Populație vizată de proiecte derulate în cadrul strategiilor de dezvoltare teritorială integrată</t>
    </r>
  </si>
  <si>
    <r>
      <t>RCO 75 -</t>
    </r>
    <r>
      <rPr>
        <sz val="11"/>
        <color rgb="FFFF0000"/>
        <rFont val="Calibri"/>
        <family val="2"/>
        <scheme val="minor"/>
      </rPr>
      <t xml:space="preserve"> Strategii de dezvoltare teritorială integrată care beneficiază de sprijin</t>
    </r>
  </si>
  <si>
    <t xml:space="preserve"> RCO57 = valoarea de baza*nr km linie dubla de tramvai </t>
  </si>
  <si>
    <t>Persoane</t>
  </si>
  <si>
    <t>C</t>
  </si>
  <si>
    <r>
      <rPr>
        <b/>
        <sz val="11"/>
        <rFont val="Calibri"/>
        <family val="2"/>
        <scheme val="minor"/>
      </rPr>
      <t>RCO 66</t>
    </r>
    <r>
      <rPr>
        <sz val="11"/>
        <rFont val="Calibri"/>
        <family val="2"/>
        <scheme val="minor"/>
      </rPr>
      <t xml:space="preserve"> – Capacitatea sălilor de clasă din structurile noi sau modernizate de îngrijire a copiilor
</t>
    </r>
    <r>
      <rPr>
        <sz val="11"/>
        <color rgb="FFC00000"/>
        <rFont val="Calibri"/>
        <family val="2"/>
        <scheme val="minor"/>
      </rPr>
      <t xml:space="preserve">RCO 74 - Populație vizată de proiecte derulate în cadrul strategiilor de dezvoltare teritorială integrată
</t>
    </r>
    <r>
      <rPr>
        <sz val="11"/>
        <rFont val="Calibri"/>
        <family val="2"/>
        <scheme val="minor"/>
      </rPr>
      <t xml:space="preserve">
</t>
    </r>
    <r>
      <rPr>
        <sz val="11"/>
        <color rgb="FFC00000"/>
        <rFont val="Calibri"/>
        <family val="2"/>
        <scheme val="minor"/>
      </rPr>
      <t>RCO 75 - Strategii de dezvoltare teritorială integrată care beneficiază de sprijin</t>
    </r>
  </si>
  <si>
    <t>Ținta propusă pentru indicatorul RCO 75 este de 9 contribuții la strategii (SIDU MB + 8 x SIDU orașelor din Ilfov)</t>
  </si>
  <si>
    <t>Clădirile publice sunt ocupate de o persoană la fiecare 4 mp.
estimarea populației acoperită de proiecte în cadrul strategiilor de dezvoltare urbană integrată este de 40% din populația beneficiară de spațiile renovate</t>
  </si>
  <si>
    <t>1S65 - Capacitatea infrastructurii de educaţie care beneficiază de sprijin - preşcolar (Persoane) (femei/barbati)Nr beneficiari completatt de beneficiar in func</t>
  </si>
  <si>
    <t>Comentarii</t>
  </si>
  <si>
    <r>
      <t xml:space="preserve">1S65 - Capacitatea infrastructurii de educaţie care beneficiază de sprijin - preşcolar (Persoane) (femei/barbati)
</t>
    </r>
    <r>
      <rPr>
        <sz val="11"/>
        <color rgb="FF0070C0"/>
        <rFont val="Calibri"/>
        <family val="2"/>
        <scheme val="minor"/>
      </rPr>
      <t>Capacitatea clasei exprimată în număr maxim de locuri în centrele de îngrijire a copiilor noi sau modernizate la un moment dat. Capacitatea sălii de clasă ar trebui să fie calculată în conformitate cu legislația națională, dar nu ar trebui să includă profesori, părinți, personal auxiliar sau alte persoane care pot utiliza facilitățile.</t>
    </r>
    <r>
      <rPr>
        <sz val="11"/>
        <rFont val="Calibri"/>
        <family val="2"/>
        <scheme val="minor"/>
      </rPr>
      <t xml:space="preserve">
RCO 74= nr beneficiari*40% </t>
    </r>
  </si>
  <si>
    <r>
      <t xml:space="preserve">RCR 70 Numărul anual estimat de copii înregistrați care utilizează infrastructurile de îngrijire a copiilor care beneficiază de sprijin. Pentru valorile obținute, estimarea ar trebui efectuată ex-post în funcție de numărul și dimensiunea grupurilor de copii care folosesc infrastructura cel puțin o dată pe parcursul anului după finalizarea intervenției. Nivelul de referință al indicatorului se referă la numărul de utilizatori ai infrastructurii sprijinite, estimat pentru anul înainte de începerea intervenției, iar acesta este zero pentru infrastructurile nou construite
</t>
    </r>
    <r>
      <rPr>
        <sz val="11"/>
        <color rgb="FF0070C0"/>
        <rFont val="Calibri"/>
        <family val="2"/>
        <scheme val="minor"/>
      </rPr>
      <t>Indicatorii  RCO 74 și RCO 75 se vor raporta și completa de către solicitant în cererea de finanțare doar pentru cererile  de finanțare care fac parte din Planul de acțiune a Strategiei Integrate de Dezvoltare Urbană (SIDU) de la nivelul unei Unități Administrativ Teritoriale.</t>
    </r>
  </si>
  <si>
    <t>Indicatorii  RCO 74 și RCO 75 se vor raporta și completa de către solicitant în cererea de finanțare doar pentru cererile  de finanțare care fac parte din Planul de acțiune a Strategiei Integrate de Dezvoltare Urbană (SIDU) de la nivelul unei Unități Administrativ Teritoriale.</t>
  </si>
  <si>
    <t>Numărul anual estimat de elevi / studenți înregistrați care utilizează unitatea de învățământ sprijinită</t>
  </si>
  <si>
    <t>RCO 67= 1S66 - Capacitatea infrastructurii de educaţie care beneficiază de sprijin - şcolar (Persoane))</t>
  </si>
  <si>
    <t xml:space="preserve">persoane </t>
  </si>
  <si>
    <t xml:space="preserve">
Persoane</t>
  </si>
  <si>
    <r>
      <rPr>
        <b/>
        <sz val="11"/>
        <rFont val="Calibri"/>
        <family val="2"/>
        <scheme val="minor"/>
      </rPr>
      <t>RCO 67</t>
    </r>
    <r>
      <rPr>
        <sz val="11"/>
        <rFont val="Calibri"/>
        <family val="2"/>
        <scheme val="minor"/>
      </rPr>
      <t xml:space="preserve"> – Capacitatea sălilor de clasă din structurile educaționale noi sau modernizate
</t>
    </r>
    <r>
      <rPr>
        <b/>
        <sz val="11"/>
        <color rgb="FFFF0000"/>
        <rFont val="Calibri"/>
        <family val="2"/>
        <scheme val="minor"/>
      </rPr>
      <t>RCO 74</t>
    </r>
    <r>
      <rPr>
        <sz val="11"/>
        <color rgb="FFFF0000"/>
        <rFont val="Calibri"/>
        <family val="2"/>
        <scheme val="minor"/>
      </rPr>
      <t xml:space="preserve"> - Populație acoperită de proiecte în cadrul strategiilor  de dezvoltare teritorială integrată
</t>
    </r>
    <r>
      <rPr>
        <b/>
        <sz val="11"/>
        <color rgb="FFFF0000"/>
        <rFont val="Calibri"/>
        <family val="2"/>
        <scheme val="minor"/>
      </rPr>
      <t>RCO 75</t>
    </r>
    <r>
      <rPr>
        <sz val="11"/>
        <color rgb="FFFF0000"/>
        <rFont val="Calibri"/>
        <family val="2"/>
        <scheme val="minor"/>
      </rPr>
      <t xml:space="preserve"> - Strategii pentru dezvoltare teritorială integrată care beneficiază de sprijin
</t>
    </r>
  </si>
  <si>
    <t>%</t>
  </si>
  <si>
    <t>elevii de etnie romă; elevii cu cerințe educaționale speciale – CES și elevii din familii cu venituri mici beneficiari din Capacitatea sălilor de clasă din structurile educaționale noi sau modernizate (RCO67)</t>
  </si>
  <si>
    <t>Numar de vizitatori(indicator suplimentar POR2014)</t>
  </si>
  <si>
    <t>Vizitatori/ an</t>
  </si>
  <si>
    <t>NU  Valoarea de bază (2020): valoarea de bază pentru acest indicator pentru anul 2020 este de 475.803.000 utilizatori ai transportului public cu tramvai, autobuz, troliebuz.se estimează o creștere a valorii de bază prin implementarea acțiunilor PORBI de 5%</t>
  </si>
  <si>
    <t xml:space="preserve">  Valoarea de bază (2020): valoarea de bază pentru acest indicator pentru anul 2020 este de 475.803.000 utilizatori ai transportului public cu tramvai, autobuz, troliebuz.se estimează o creștere a valorii de bază prin implementarea acțiunilor PORBI de 5%</t>
  </si>
  <si>
    <r>
      <t>RCR 62 –</t>
    </r>
    <r>
      <rPr>
        <sz val="11"/>
        <rFont val="Calibri"/>
        <family val="2"/>
        <scheme val="minor"/>
      </rPr>
      <t xml:space="preserve"> Numărul anual de utilizatori ai liniilor de tramvai și de metrou noi/modernizate</t>
    </r>
  </si>
  <si>
    <t>RCR 62 – Număr anual de utilizatori ai transporturilor publice noi sau modernizate (utilizatori/an)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</si>
</sst>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lei&quot;"/>
  </numFmts>
  <fonts count="24" x14ac:knownFonts="1">
    <font>
      <sz val="11"/>
      <color theme="1"/>
      <name val="Calibri"/>
      <family val="2"/>
      <scheme val="minor"/>
    </font>
    <font>
      <sz val="11"/>
      <name val="Calibri"/>
      <family val="2"/>
    </font>
    <font>
      <sz val="12"/>
      <name val="Calibri"/>
      <family val="2"/>
      <charset val="238"/>
    </font>
    <font>
      <b/>
      <sz val="11"/>
      <name val="Calibri"/>
      <family val="2"/>
      <charset val="238"/>
    </font>
    <font>
      <b/>
      <sz val="12"/>
      <name val="Calibri"/>
      <family val="2"/>
      <charset val="238"/>
    </font>
    <font>
      <sz val="11"/>
      <name val="Calibri"/>
      <family val="2"/>
      <charset val="238"/>
    </font>
    <font>
      <b/>
      <sz val="11"/>
      <color rgb="FFFF0000"/>
      <name val="Calibri"/>
      <family val="2"/>
      <charset val="238"/>
    </font>
    <font>
      <sz val="12"/>
      <name val="Times New Roman"/>
      <family val="1"/>
      <charset val="238"/>
    </font>
    <font>
      <sz val="11"/>
      <color rgb="FFFF0000"/>
      <name val="Calibri"/>
      <family val="2"/>
      <charset val="238"/>
    </font>
    <font>
      <sz val="11"/>
      <name val="Calibri"/>
      <family val="2"/>
      <scheme val="minor"/>
    </font>
    <font>
      <b/>
      <sz val="11"/>
      <name val="Calibri"/>
      <family val="2"/>
      <scheme val="minor"/>
    </font>
    <font>
      <b/>
      <i/>
      <sz val="11"/>
      <name val="Calibri"/>
      <family val="2"/>
      <scheme val="minor"/>
    </font>
    <font>
      <i/>
      <sz val="11"/>
      <name val="Calibri"/>
      <family val="2"/>
      <scheme val="minor"/>
    </font>
    <font>
      <b/>
      <sz val="11"/>
      <name val="Trebuchet MS"/>
      <family val="2"/>
    </font>
    <font>
      <sz val="11"/>
      <name val="Trebuchet MS"/>
      <family val="2"/>
    </font>
    <font>
      <sz val="12"/>
      <name val="Calibri"/>
      <family val="2"/>
    </font>
    <font>
      <sz val="11"/>
      <color rgb="FFFF0000"/>
      <name val="Calibri"/>
      <family val="2"/>
    </font>
    <font>
      <sz val="11"/>
      <color rgb="FF0070C0"/>
      <name val="Calibri"/>
      <family val="2"/>
    </font>
    <font>
      <sz val="11"/>
      <color rgb="FF006100"/>
      <name val="Calibri"/>
      <family val="2"/>
      <charset val="238"/>
      <scheme val="minor"/>
    </font>
    <font>
      <sz val="11"/>
      <name val="Calibri"/>
      <family val="2"/>
      <charset val="238"/>
      <scheme val="minor"/>
    </font>
    <font>
      <sz val="11"/>
      <color rgb="FFFF0000"/>
      <name val="Calibri"/>
      <family val="2"/>
      <scheme val="minor"/>
    </font>
    <font>
      <b/>
      <sz val="11"/>
      <color rgb="FFFF0000"/>
      <name val="Calibri"/>
      <family val="2"/>
      <scheme val="minor"/>
    </font>
    <font>
      <sz val="11"/>
      <color rgb="FF0070C0"/>
      <name val="Calibri"/>
      <family val="2"/>
      <scheme val="minor"/>
    </font>
    <font>
      <sz val="11"/>
      <color rgb="FFC00000"/>
      <name val="Calibri"/>
      <family val="2"/>
      <scheme val="minor"/>
    </font>
  </fonts>
  <fills count="24">
    <fill>
      <patternFill patternType="none"/>
    </fill>
    <fill>
      <patternFill patternType="gray125"/>
    </fill>
    <fill>
      <patternFill patternType="solid">
        <fgColor rgb="FFD8D8D8"/>
        <bgColor rgb="FFD8D8D8"/>
      </patternFill>
    </fill>
    <fill>
      <patternFill patternType="solid">
        <fgColor theme="4" tint="0.59999389629810485"/>
        <bgColor rgb="FFFFFF00"/>
      </patternFill>
    </fill>
    <fill>
      <patternFill patternType="solid">
        <fgColor theme="4" tint="0.59999389629810485"/>
        <bgColor rgb="FFF2F2F2"/>
      </patternFill>
    </fill>
    <fill>
      <patternFill patternType="solid">
        <fgColor theme="4" tint="0.79998168889431442"/>
        <bgColor indexed="64"/>
      </patternFill>
    </fill>
    <fill>
      <patternFill patternType="solid">
        <fgColor theme="0"/>
        <bgColor indexed="64"/>
      </patternFill>
    </fill>
    <fill>
      <patternFill patternType="solid">
        <fgColor theme="0"/>
        <bgColor rgb="FFF2F2F2"/>
      </patternFill>
    </fill>
    <fill>
      <patternFill patternType="solid">
        <fgColor rgb="FFBFBFBF"/>
        <bgColor rgb="FFBFBFBF"/>
      </patternFill>
    </fill>
    <fill>
      <patternFill patternType="solid">
        <fgColor theme="7" tint="0.79998168889431442"/>
        <bgColor rgb="FFD8D8D8"/>
      </patternFill>
    </fill>
    <fill>
      <patternFill patternType="solid">
        <fgColor theme="7" tint="0.79998168889431442"/>
        <bgColor rgb="FFF2F2F2"/>
      </patternFill>
    </fill>
    <fill>
      <patternFill patternType="solid">
        <fgColor theme="7" tint="0.79998168889431442"/>
        <bgColor indexed="64"/>
      </patternFill>
    </fill>
    <fill>
      <patternFill patternType="solid">
        <fgColor rgb="FFFFFF00"/>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rgb="FFC6EFCE"/>
      </patternFill>
    </fill>
    <fill>
      <patternFill patternType="solid">
        <fgColor theme="2" tint="-0.14999847407452621"/>
        <bgColor theme="4"/>
      </patternFill>
    </fill>
    <fill>
      <patternFill patternType="solid">
        <fgColor theme="2" tint="-0.14999847407452621"/>
        <bgColor indexed="64"/>
      </patternFill>
    </fill>
    <fill>
      <patternFill patternType="solid">
        <fgColor theme="4" tint="0.59999389629810485"/>
        <bgColor indexed="64"/>
      </patternFill>
    </fill>
    <fill>
      <patternFill patternType="solid">
        <fgColor theme="9" tint="0.79998168889431442"/>
        <bgColor rgb="FFBFBFBF"/>
      </patternFill>
    </fill>
    <fill>
      <patternFill patternType="solid">
        <fgColor theme="0" tint="-0.249977111117893"/>
        <bgColor indexed="64"/>
      </patternFill>
    </fill>
    <fill>
      <patternFill patternType="solid">
        <fgColor rgb="FF66FFFF"/>
        <bgColor indexed="64"/>
      </patternFill>
    </fill>
    <fill>
      <patternFill patternType="solid">
        <fgColor theme="0"/>
        <bgColor rgb="FF000000"/>
      </patternFill>
    </fill>
  </fills>
  <borders count="39">
    <border>
      <left/>
      <right/>
      <top/>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top/>
      <bottom/>
      <diagonal/>
    </border>
    <border>
      <left/>
      <right/>
      <top/>
      <bottom style="thin">
        <color rgb="FF000000"/>
      </bottom>
      <diagonal/>
    </border>
    <border>
      <left style="thin">
        <color indexed="64"/>
      </left>
      <right style="thin">
        <color indexed="64"/>
      </right>
      <top style="thin">
        <color indexed="64"/>
      </top>
      <bottom/>
      <diagonal/>
    </border>
    <border>
      <left/>
      <right style="thin">
        <color rgb="FF000000"/>
      </right>
      <top style="thin">
        <color rgb="FF000000"/>
      </top>
      <bottom/>
      <diagonal/>
    </border>
    <border>
      <left style="thin">
        <color rgb="FF000000"/>
      </left>
      <right/>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style="thin">
        <color rgb="FF000000"/>
      </right>
      <top/>
      <bottom/>
      <diagonal/>
    </border>
    <border>
      <left style="thin">
        <color indexed="64"/>
      </left>
      <right style="thin">
        <color indexed="64"/>
      </right>
      <top style="thin">
        <color rgb="FF000000"/>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indexed="64"/>
      </left>
      <right style="thin">
        <color rgb="FF000000"/>
      </right>
      <top style="thin">
        <color rgb="FF000000"/>
      </top>
      <bottom/>
      <diagonal/>
    </border>
    <border>
      <left style="thin">
        <color indexed="64"/>
      </left>
      <right style="thin">
        <color rgb="FF000000"/>
      </right>
      <top/>
      <bottom/>
      <diagonal/>
    </border>
    <border>
      <left style="thin">
        <color indexed="64"/>
      </left>
      <right style="thin">
        <color rgb="FF000000"/>
      </right>
      <top/>
      <bottom style="thin">
        <color rgb="FF000000"/>
      </bottom>
      <diagonal/>
    </border>
    <border>
      <left style="thin">
        <color rgb="FF000000"/>
      </left>
      <right style="thin">
        <color rgb="FF000000"/>
      </right>
      <top/>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rgb="FF000000"/>
      </left>
      <right style="thin">
        <color indexed="64"/>
      </right>
      <top/>
      <bottom style="thin">
        <color indexed="64"/>
      </bottom>
      <diagonal/>
    </border>
    <border>
      <left style="thin">
        <color indexed="64"/>
      </left>
      <right style="thin">
        <color rgb="FF000000"/>
      </right>
      <top/>
      <bottom style="thin">
        <color indexed="64"/>
      </bottom>
      <diagonal/>
    </border>
    <border>
      <left/>
      <right style="thin">
        <color rgb="FF000000"/>
      </right>
      <top style="medium">
        <color rgb="FF000000"/>
      </top>
      <bottom style="thin">
        <color rgb="FF000000"/>
      </bottom>
      <diagonal/>
    </border>
    <border>
      <left style="thin">
        <color rgb="FF000000"/>
      </left>
      <right/>
      <top style="medium">
        <color rgb="FF000000"/>
      </top>
      <bottom style="thin">
        <color rgb="FF000000"/>
      </bottom>
      <diagonal/>
    </border>
    <border>
      <left/>
      <right/>
      <top style="thin">
        <color rgb="FF000000"/>
      </top>
      <bottom/>
      <diagonal/>
    </border>
    <border>
      <left/>
      <right/>
      <top/>
      <bottom style="thin">
        <color indexed="64"/>
      </bottom>
      <diagonal/>
    </border>
    <border>
      <left style="thin">
        <color rgb="FF000000"/>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4">
    <xf numFmtId="0" fontId="0" fillId="0" borderId="0"/>
    <xf numFmtId="0" fontId="1" fillId="0" borderId="0"/>
    <xf numFmtId="0" fontId="5" fillId="0" borderId="0"/>
    <xf numFmtId="0" fontId="18" fillId="16" borderId="0" applyNumberFormat="0" applyBorder="0" applyAlignment="0" applyProtection="0"/>
  </cellStyleXfs>
  <cellXfs count="418">
    <xf numFmtId="0" fontId="0" fillId="0" borderId="0" xfId="0"/>
    <xf numFmtId="0" fontId="2" fillId="0" borderId="0" xfId="1" applyFont="1"/>
    <xf numFmtId="4" fontId="2" fillId="0" borderId="0" xfId="1" applyNumberFormat="1" applyFont="1"/>
    <xf numFmtId="0" fontId="1" fillId="0" borderId="0" xfId="1"/>
    <xf numFmtId="0" fontId="3" fillId="2" borderId="1" xfId="1" applyFont="1" applyFill="1" applyBorder="1" applyAlignment="1">
      <alignment horizontal="center" vertical="center" wrapText="1"/>
    </xf>
    <xf numFmtId="0" fontId="3" fillId="2" borderId="2" xfId="1" applyFont="1" applyFill="1" applyBorder="1" applyAlignment="1">
      <alignment horizontal="center" vertical="center" wrapText="1"/>
    </xf>
    <xf numFmtId="3" fontId="3" fillId="2" borderId="2" xfId="1" applyNumberFormat="1" applyFont="1" applyFill="1" applyBorder="1" applyAlignment="1">
      <alignment horizontal="center" vertical="center" wrapText="1"/>
    </xf>
    <xf numFmtId="0" fontId="3" fillId="3" borderId="5" xfId="1" applyFont="1" applyFill="1" applyBorder="1" applyAlignment="1">
      <alignment vertical="center" wrapText="1"/>
    </xf>
    <xf numFmtId="0" fontId="3" fillId="4" borderId="0" xfId="1" applyFont="1" applyFill="1" applyAlignment="1">
      <alignment vertical="center" wrapText="1"/>
    </xf>
    <xf numFmtId="0" fontId="3" fillId="4" borderId="6" xfId="1" applyFont="1" applyFill="1" applyBorder="1" applyAlignment="1">
      <alignment vertical="center" wrapText="1"/>
    </xf>
    <xf numFmtId="4" fontId="3" fillId="4" borderId="0" xfId="1" applyNumberFormat="1" applyFont="1" applyFill="1" applyAlignment="1">
      <alignment vertical="center" wrapText="1"/>
    </xf>
    <xf numFmtId="0" fontId="4" fillId="5" borderId="6" xfId="1" applyFont="1" applyFill="1" applyBorder="1" applyAlignment="1">
      <alignment horizontal="center"/>
    </xf>
    <xf numFmtId="0" fontId="5" fillId="6" borderId="4" xfId="1" applyFont="1" applyFill="1" applyBorder="1" applyAlignment="1">
      <alignment wrapText="1"/>
    </xf>
    <xf numFmtId="3" fontId="5" fillId="6" borderId="9" xfId="1" applyNumberFormat="1" applyFont="1" applyFill="1" applyBorder="1" applyAlignment="1">
      <alignment horizontal="right" vertical="center" wrapText="1"/>
    </xf>
    <xf numFmtId="0" fontId="3" fillId="7" borderId="7" xfId="1" applyFont="1" applyFill="1" applyBorder="1" applyAlignment="1">
      <alignment vertical="center" wrapText="1"/>
    </xf>
    <xf numFmtId="4" fontId="3" fillId="7" borderId="7" xfId="1" applyNumberFormat="1" applyFont="1" applyFill="1" applyBorder="1" applyAlignment="1">
      <alignment vertical="center" wrapText="1"/>
    </xf>
    <xf numFmtId="0" fontId="3" fillId="7" borderId="0" xfId="1" applyFont="1" applyFill="1" applyAlignment="1">
      <alignment vertical="center" wrapText="1"/>
    </xf>
    <xf numFmtId="3" fontId="2" fillId="0" borderId="10" xfId="1" applyNumberFormat="1" applyFont="1" applyBorder="1"/>
    <xf numFmtId="3" fontId="2" fillId="0" borderId="11" xfId="1" applyNumberFormat="1" applyFont="1" applyBorder="1"/>
    <xf numFmtId="3" fontId="5" fillId="0" borderId="9" xfId="2" applyNumberFormat="1" applyBorder="1" applyAlignment="1">
      <alignment horizontal="right" wrapText="1"/>
    </xf>
    <xf numFmtId="3" fontId="5" fillId="6" borderId="14" xfId="1" applyNumberFormat="1" applyFont="1" applyFill="1" applyBorder="1"/>
    <xf numFmtId="0" fontId="3" fillId="6" borderId="14" xfId="1" applyFont="1" applyFill="1" applyBorder="1" applyAlignment="1">
      <alignment horizontal="right" vertical="center"/>
    </xf>
    <xf numFmtId="4" fontId="5" fillId="0" borderId="14" xfId="1" applyNumberFormat="1" applyFont="1" applyBorder="1"/>
    <xf numFmtId="3" fontId="5" fillId="6" borderId="12" xfId="1" applyNumberFormat="1" applyFont="1" applyFill="1" applyBorder="1"/>
    <xf numFmtId="0" fontId="3" fillId="6" borderId="12" xfId="1" applyFont="1" applyFill="1" applyBorder="1" applyAlignment="1">
      <alignment horizontal="right" vertical="center"/>
    </xf>
    <xf numFmtId="4" fontId="5" fillId="0" borderId="12" xfId="1" applyNumberFormat="1" applyFont="1" applyBorder="1"/>
    <xf numFmtId="4" fontId="2" fillId="0" borderId="11" xfId="1" applyNumberFormat="1" applyFont="1" applyBorder="1"/>
    <xf numFmtId="3" fontId="4" fillId="5" borderId="3" xfId="1" applyNumberFormat="1" applyFont="1" applyFill="1" applyBorder="1"/>
    <xf numFmtId="3" fontId="4" fillId="5" borderId="4" xfId="1" applyNumberFormat="1" applyFont="1" applyFill="1" applyBorder="1"/>
    <xf numFmtId="0" fontId="5" fillId="6" borderId="3" xfId="1" applyFont="1" applyFill="1" applyBorder="1" applyAlignment="1">
      <alignment wrapText="1"/>
    </xf>
    <xf numFmtId="3" fontId="5" fillId="6" borderId="10" xfId="1" applyNumberFormat="1" applyFont="1" applyFill="1" applyBorder="1" applyAlignment="1">
      <alignment horizontal="right" vertical="center" wrapText="1"/>
    </xf>
    <xf numFmtId="0" fontId="5" fillId="0" borderId="16" xfId="1" applyFont="1" applyBorder="1" applyAlignment="1">
      <alignment horizontal="left" vertical="top" wrapText="1"/>
    </xf>
    <xf numFmtId="3" fontId="5" fillId="6" borderId="10" xfId="1" applyNumberFormat="1" applyFont="1" applyFill="1" applyBorder="1" applyAlignment="1">
      <alignment horizontal="right"/>
    </xf>
    <xf numFmtId="3" fontId="5" fillId="6" borderId="12" xfId="1" applyNumberFormat="1" applyFont="1" applyFill="1" applyBorder="1" applyAlignment="1">
      <alignment wrapText="1"/>
    </xf>
    <xf numFmtId="3" fontId="2" fillId="0" borderId="0" xfId="1" applyNumberFormat="1" applyFont="1"/>
    <xf numFmtId="3" fontId="5" fillId="0" borderId="10" xfId="1" applyNumberFormat="1" applyFont="1" applyBorder="1" applyAlignment="1">
      <alignment horizontal="right" vertical="center" wrapText="1"/>
    </xf>
    <xf numFmtId="3" fontId="5" fillId="6" borderId="10" xfId="1" applyNumberFormat="1" applyFont="1" applyFill="1" applyBorder="1"/>
    <xf numFmtId="0" fontId="5" fillId="6" borderId="20" xfId="1" applyFont="1" applyFill="1" applyBorder="1" applyAlignment="1">
      <alignment wrapText="1"/>
    </xf>
    <xf numFmtId="3" fontId="3" fillId="6" borderId="21" xfId="1" applyNumberFormat="1" applyFont="1" applyFill="1" applyBorder="1"/>
    <xf numFmtId="0" fontId="3" fillId="6" borderId="21" xfId="1" applyFont="1" applyFill="1" applyBorder="1" applyAlignment="1">
      <alignment horizontal="right" vertical="center"/>
    </xf>
    <xf numFmtId="4" fontId="3" fillId="0" borderId="21" xfId="1" applyNumberFormat="1" applyFont="1" applyBorder="1" applyAlignment="1">
      <alignment wrapText="1"/>
    </xf>
    <xf numFmtId="0" fontId="5" fillId="0" borderId="4" xfId="1" applyFont="1" applyBorder="1" applyAlignment="1">
      <alignment horizontal="left" vertical="top" wrapText="1"/>
    </xf>
    <xf numFmtId="0" fontId="5" fillId="0" borderId="4" xfId="1" applyFont="1" applyBorder="1" applyAlignment="1">
      <alignment horizontal="center" vertical="center"/>
    </xf>
    <xf numFmtId="0" fontId="5" fillId="0" borderId="3" xfId="1" applyFont="1" applyBorder="1" applyAlignment="1">
      <alignment horizontal="left" vertical="top" wrapText="1"/>
    </xf>
    <xf numFmtId="3" fontId="5" fillId="6" borderId="3" xfId="1" applyNumberFormat="1" applyFont="1" applyFill="1" applyBorder="1"/>
    <xf numFmtId="3" fontId="3" fillId="6" borderId="5" xfId="1" applyNumberFormat="1" applyFont="1" applyFill="1" applyBorder="1"/>
    <xf numFmtId="3" fontId="3" fillId="6" borderId="7" xfId="1" applyNumberFormat="1" applyFont="1" applyFill="1" applyBorder="1" applyAlignment="1">
      <alignment horizontal="right" vertical="center"/>
    </xf>
    <xf numFmtId="4" fontId="3" fillId="0" borderId="15" xfId="1" applyNumberFormat="1" applyFont="1" applyBorder="1" applyAlignment="1">
      <alignment wrapText="1"/>
    </xf>
    <xf numFmtId="3" fontId="5" fillId="6" borderId="23" xfId="1" applyNumberFormat="1" applyFont="1" applyFill="1" applyBorder="1" applyAlignment="1">
      <alignment wrapText="1"/>
    </xf>
    <xf numFmtId="0" fontId="3" fillId="6" borderId="7" xfId="1" applyFont="1" applyFill="1" applyBorder="1" applyAlignment="1">
      <alignment horizontal="right" vertical="center"/>
    </xf>
    <xf numFmtId="4" fontId="3" fillId="0" borderId="13" xfId="1" applyNumberFormat="1" applyFont="1" applyBorder="1" applyAlignment="1">
      <alignment wrapText="1"/>
    </xf>
    <xf numFmtId="3" fontId="5" fillId="6" borderId="5" xfId="1" applyNumberFormat="1" applyFont="1" applyFill="1" applyBorder="1" applyAlignment="1">
      <alignment wrapText="1"/>
    </xf>
    <xf numFmtId="0" fontId="5" fillId="0" borderId="11" xfId="1" applyFont="1" applyBorder="1" applyAlignment="1">
      <alignment vertical="top" wrapText="1"/>
    </xf>
    <xf numFmtId="0" fontId="5" fillId="6" borderId="16" xfId="1" applyFont="1" applyFill="1" applyBorder="1" applyAlignment="1">
      <alignment wrapText="1"/>
    </xf>
    <xf numFmtId="3" fontId="3" fillId="6" borderId="5" xfId="1" applyNumberFormat="1" applyFont="1" applyFill="1" applyBorder="1" applyAlignment="1">
      <alignment wrapText="1"/>
    </xf>
    <xf numFmtId="3" fontId="3" fillId="6" borderId="24" xfId="1" applyNumberFormat="1" applyFont="1" applyFill="1" applyBorder="1" applyAlignment="1">
      <alignment wrapText="1"/>
    </xf>
    <xf numFmtId="4" fontId="3" fillId="0" borderId="25" xfId="1" applyNumberFormat="1" applyFont="1" applyBorder="1" applyAlignment="1">
      <alignment wrapText="1"/>
    </xf>
    <xf numFmtId="0" fontId="5" fillId="6" borderId="3" xfId="1" applyFont="1" applyFill="1" applyBorder="1" applyAlignment="1">
      <alignment vertical="top" wrapText="1"/>
    </xf>
    <xf numFmtId="3" fontId="5" fillId="6" borderId="22" xfId="1" applyNumberFormat="1" applyFont="1" applyFill="1" applyBorder="1" applyAlignment="1">
      <alignment wrapText="1"/>
    </xf>
    <xf numFmtId="0" fontId="5" fillId="6" borderId="0" xfId="1" applyFont="1" applyFill="1"/>
    <xf numFmtId="4" fontId="3" fillId="0" borderId="20" xfId="1" applyNumberFormat="1" applyFont="1" applyBorder="1" applyAlignment="1">
      <alignment wrapText="1"/>
    </xf>
    <xf numFmtId="3" fontId="5" fillId="6" borderId="20" xfId="1" applyNumberFormat="1" applyFont="1" applyFill="1" applyBorder="1"/>
    <xf numFmtId="3" fontId="3" fillId="6" borderId="20" xfId="1" applyNumberFormat="1" applyFont="1" applyFill="1" applyBorder="1" applyAlignment="1">
      <alignment horizontal="right" vertical="center"/>
    </xf>
    <xf numFmtId="3" fontId="3" fillId="6" borderId="20" xfId="1" applyNumberFormat="1" applyFont="1" applyFill="1" applyBorder="1"/>
    <xf numFmtId="3" fontId="3" fillId="6" borderId="21" xfId="1" applyNumberFormat="1" applyFont="1" applyFill="1" applyBorder="1" applyAlignment="1">
      <alignment horizontal="right" vertical="center"/>
    </xf>
    <xf numFmtId="4" fontId="3" fillId="0" borderId="4" xfId="1" applyNumberFormat="1" applyFont="1" applyBorder="1" applyAlignment="1">
      <alignment wrapText="1"/>
    </xf>
    <xf numFmtId="3" fontId="5" fillId="6" borderId="22" xfId="1" applyNumberFormat="1" applyFont="1" applyFill="1" applyBorder="1"/>
    <xf numFmtId="3" fontId="3" fillId="6" borderId="22" xfId="1" applyNumberFormat="1" applyFont="1" applyFill="1" applyBorder="1" applyAlignment="1">
      <alignment horizontal="right" vertical="center"/>
    </xf>
    <xf numFmtId="3" fontId="3" fillId="6" borderId="4" xfId="1" applyNumberFormat="1" applyFont="1" applyFill="1" applyBorder="1" applyAlignment="1">
      <alignment horizontal="right" vertical="center"/>
    </xf>
    <xf numFmtId="0" fontId="5" fillId="6" borderId="22" xfId="1" applyFont="1" applyFill="1" applyBorder="1" applyAlignment="1">
      <alignment vertical="top" wrapText="1"/>
    </xf>
    <xf numFmtId="3" fontId="5" fillId="6" borderId="23" xfId="1" applyNumberFormat="1" applyFont="1" applyFill="1" applyBorder="1"/>
    <xf numFmtId="0" fontId="5" fillId="6" borderId="11" xfId="1" applyFont="1" applyFill="1" applyBorder="1" applyAlignment="1">
      <alignment vertical="top" wrapText="1"/>
    </xf>
    <xf numFmtId="3" fontId="5" fillId="6" borderId="11" xfId="1" applyNumberFormat="1" applyFont="1" applyFill="1" applyBorder="1"/>
    <xf numFmtId="0" fontId="3" fillId="6" borderId="11" xfId="1" applyFont="1" applyFill="1" applyBorder="1" applyAlignment="1">
      <alignment horizontal="right" vertical="center"/>
    </xf>
    <xf numFmtId="4" fontId="3" fillId="0" borderId="11" xfId="1" applyNumberFormat="1" applyFont="1" applyBorder="1" applyAlignment="1">
      <alignment wrapText="1"/>
    </xf>
    <xf numFmtId="4" fontId="1" fillId="0" borderId="0" xfId="1" applyNumberFormat="1"/>
    <xf numFmtId="3" fontId="3" fillId="6" borderId="11" xfId="1" applyNumberFormat="1" applyFont="1" applyFill="1" applyBorder="1"/>
    <xf numFmtId="0" fontId="3" fillId="8" borderId="9" xfId="1" applyFont="1" applyFill="1" applyBorder="1" applyAlignment="1">
      <alignment vertical="center"/>
    </xf>
    <xf numFmtId="0" fontId="3" fillId="8" borderId="6" xfId="1" applyFont="1" applyFill="1" applyBorder="1" applyAlignment="1">
      <alignment vertical="center"/>
    </xf>
    <xf numFmtId="0" fontId="3" fillId="8" borderId="15" xfId="1" applyFont="1" applyFill="1" applyBorder="1" applyAlignment="1">
      <alignment vertical="center"/>
    </xf>
    <xf numFmtId="3" fontId="6" fillId="8" borderId="4" xfId="1" applyNumberFormat="1" applyFont="1" applyFill="1" applyBorder="1"/>
    <xf numFmtId="4" fontId="6" fillId="8" borderId="4" xfId="1" applyNumberFormat="1" applyFont="1" applyFill="1" applyBorder="1"/>
    <xf numFmtId="0" fontId="7" fillId="0" borderId="0" xfId="1" applyFont="1" applyAlignment="1">
      <alignment vertical="top" wrapText="1"/>
    </xf>
    <xf numFmtId="0" fontId="2" fillId="0" borderId="0" xfId="1" applyFont="1" applyAlignment="1">
      <alignment horizontal="center" wrapText="1"/>
    </xf>
    <xf numFmtId="3" fontId="2" fillId="0" borderId="0" xfId="1" applyNumberFormat="1" applyFont="1" applyAlignment="1">
      <alignment horizontal="center"/>
    </xf>
    <xf numFmtId="3" fontId="3" fillId="2" borderId="10" xfId="1" applyNumberFormat="1" applyFont="1" applyFill="1" applyBorder="1" applyAlignment="1">
      <alignment horizontal="center" vertical="center" wrapText="1"/>
    </xf>
    <xf numFmtId="4" fontId="3" fillId="2" borderId="26" xfId="1" applyNumberFormat="1" applyFont="1" applyFill="1" applyBorder="1" applyAlignment="1">
      <alignment horizontal="center" vertical="center" wrapText="1"/>
    </xf>
    <xf numFmtId="3" fontId="3" fillId="2" borderId="11" xfId="1" applyNumberFormat="1" applyFont="1" applyFill="1" applyBorder="1" applyAlignment="1">
      <alignment horizontal="center" vertical="center" wrapText="1"/>
    </xf>
    <xf numFmtId="0" fontId="3" fillId="0" borderId="0" xfId="1" applyFont="1" applyBorder="1" applyAlignment="1">
      <alignment horizontal="center" vertical="center"/>
    </xf>
    <xf numFmtId="0" fontId="3" fillId="0" borderId="0" xfId="1" applyFont="1" applyBorder="1" applyAlignment="1">
      <alignment horizontal="right" vertical="center"/>
    </xf>
    <xf numFmtId="4" fontId="3" fillId="0" borderId="0" xfId="1" applyNumberFormat="1" applyFont="1" applyBorder="1" applyAlignment="1">
      <alignment wrapText="1"/>
    </xf>
    <xf numFmtId="0" fontId="8" fillId="6" borderId="3" xfId="1" applyFont="1" applyFill="1" applyBorder="1" applyAlignment="1">
      <alignment wrapText="1"/>
    </xf>
    <xf numFmtId="3" fontId="6" fillId="2" borderId="2" xfId="1" applyNumberFormat="1" applyFont="1" applyFill="1" applyBorder="1" applyAlignment="1">
      <alignment horizontal="center" vertical="center" wrapText="1"/>
    </xf>
    <xf numFmtId="3" fontId="8" fillId="6" borderId="10" xfId="1" applyNumberFormat="1" applyFont="1" applyFill="1" applyBorder="1"/>
    <xf numFmtId="3" fontId="8" fillId="0" borderId="10" xfId="1" applyNumberFormat="1" applyFont="1" applyBorder="1" applyAlignment="1">
      <alignment horizontal="right" vertical="center" wrapText="1"/>
    </xf>
    <xf numFmtId="3" fontId="3" fillId="2" borderId="27" xfId="1" applyNumberFormat="1" applyFont="1" applyFill="1" applyBorder="1" applyAlignment="1">
      <alignment horizontal="center" vertical="center" wrapText="1"/>
    </xf>
    <xf numFmtId="0" fontId="3" fillId="0" borderId="28" xfId="1" applyFont="1" applyBorder="1" applyAlignment="1">
      <alignment horizontal="center" vertical="center"/>
    </xf>
    <xf numFmtId="3" fontId="3" fillId="0" borderId="6" xfId="1" applyNumberFormat="1" applyFont="1" applyBorder="1" applyAlignment="1">
      <alignment horizontal="right" vertical="center"/>
    </xf>
    <xf numFmtId="3" fontId="3" fillId="0" borderId="10" xfId="1" applyNumberFormat="1" applyFont="1" applyBorder="1" applyAlignment="1">
      <alignment horizontal="right" vertical="center"/>
    </xf>
    <xf numFmtId="3" fontId="3" fillId="0" borderId="5" xfId="1" applyNumberFormat="1" applyFont="1" applyBorder="1" applyAlignment="1">
      <alignment horizontal="right" vertical="center"/>
    </xf>
    <xf numFmtId="4" fontId="3" fillId="0" borderId="29" xfId="1" applyNumberFormat="1" applyFont="1" applyBorder="1" applyAlignment="1">
      <alignment wrapText="1"/>
    </xf>
    <xf numFmtId="3" fontId="3" fillId="0" borderId="9" xfId="1" applyNumberFormat="1" applyFont="1" applyBorder="1" applyAlignment="1">
      <alignment horizontal="right" vertical="center"/>
    </xf>
    <xf numFmtId="4" fontId="3" fillId="0" borderId="5" xfId="1" applyNumberFormat="1" applyFont="1" applyBorder="1" applyAlignment="1">
      <alignment wrapText="1"/>
    </xf>
    <xf numFmtId="4" fontId="3" fillId="0" borderId="30" xfId="1" applyNumberFormat="1" applyFont="1" applyBorder="1" applyAlignment="1">
      <alignment wrapText="1"/>
    </xf>
    <xf numFmtId="0" fontId="3" fillId="0" borderId="31" xfId="1" applyFont="1" applyBorder="1" applyAlignment="1">
      <alignment horizontal="right" vertical="center"/>
    </xf>
    <xf numFmtId="4" fontId="3" fillId="0" borderId="31" xfId="1" applyNumberFormat="1" applyFont="1" applyBorder="1" applyAlignment="1">
      <alignment horizontal="right" vertical="center"/>
    </xf>
    <xf numFmtId="3" fontId="6" fillId="8" borderId="9" xfId="1" applyNumberFormat="1" applyFont="1" applyFill="1" applyBorder="1"/>
    <xf numFmtId="0" fontId="8" fillId="6" borderId="3" xfId="1" applyFont="1" applyFill="1" applyBorder="1" applyAlignment="1">
      <alignment vertical="top" wrapText="1"/>
    </xf>
    <xf numFmtId="0" fontId="9" fillId="12" borderId="11" xfId="0" applyFont="1" applyFill="1" applyBorder="1" applyAlignment="1">
      <alignment vertical="center" wrapText="1"/>
    </xf>
    <xf numFmtId="0" fontId="10" fillId="12" borderId="11" xfId="0" applyFont="1" applyFill="1" applyBorder="1" applyAlignment="1">
      <alignment vertical="center" wrapText="1"/>
    </xf>
    <xf numFmtId="0" fontId="10" fillId="13" borderId="11" xfId="0" applyFont="1" applyFill="1" applyBorder="1" applyAlignment="1">
      <alignment vertical="center" wrapText="1"/>
    </xf>
    <xf numFmtId="0" fontId="10" fillId="11" borderId="11" xfId="0" applyFont="1" applyFill="1" applyBorder="1" applyAlignment="1">
      <alignment vertical="center" wrapText="1"/>
    </xf>
    <xf numFmtId="0" fontId="9" fillId="0" borderId="0" xfId="0" applyFont="1" applyAlignment="1">
      <alignment vertical="center" wrapText="1"/>
    </xf>
    <xf numFmtId="0" fontId="10" fillId="11" borderId="11" xfId="0" applyFont="1" applyFill="1" applyBorder="1" applyAlignment="1">
      <alignment horizontal="center" vertical="center" wrapText="1"/>
    </xf>
    <xf numFmtId="0" fontId="14" fillId="0" borderId="0" xfId="0" applyFont="1"/>
    <xf numFmtId="0" fontId="8" fillId="6" borderId="20" xfId="1" applyFont="1" applyFill="1" applyBorder="1" applyAlignment="1">
      <alignment vertical="top" wrapText="1"/>
    </xf>
    <xf numFmtId="3" fontId="8" fillId="6" borderId="20" xfId="1" applyNumberFormat="1" applyFont="1" applyFill="1" applyBorder="1"/>
    <xf numFmtId="3" fontId="6" fillId="6" borderId="20" xfId="1" applyNumberFormat="1" applyFont="1" applyFill="1" applyBorder="1" applyAlignment="1">
      <alignment horizontal="right" vertical="center"/>
    </xf>
    <xf numFmtId="4" fontId="6" fillId="0" borderId="20" xfId="1" applyNumberFormat="1" applyFont="1" applyBorder="1" applyAlignment="1">
      <alignment wrapText="1"/>
    </xf>
    <xf numFmtId="3" fontId="6" fillId="0" borderId="5" xfId="1" applyNumberFormat="1" applyFont="1" applyBorder="1" applyAlignment="1">
      <alignment horizontal="right" vertical="center"/>
    </xf>
    <xf numFmtId="3" fontId="6" fillId="6" borderId="0" xfId="1" applyNumberFormat="1" applyFont="1" applyFill="1" applyAlignment="1">
      <alignment horizontal="right" vertical="center"/>
    </xf>
    <xf numFmtId="3" fontId="5" fillId="0" borderId="0" xfId="1" applyNumberFormat="1" applyFont="1"/>
    <xf numFmtId="16" fontId="5" fillId="0" borderId="0" xfId="1" quotePrefix="1" applyNumberFormat="1" applyFont="1"/>
    <xf numFmtId="3" fontId="5" fillId="0" borderId="0" xfId="1" quotePrefix="1" applyNumberFormat="1" applyFont="1"/>
    <xf numFmtId="0" fontId="5" fillId="0" borderId="0" xfId="1" applyFont="1"/>
    <xf numFmtId="3" fontId="3" fillId="0" borderId="0" xfId="1" applyNumberFormat="1" applyFont="1" applyAlignment="1">
      <alignment horizontal="center" vertical="center" wrapText="1"/>
    </xf>
    <xf numFmtId="0" fontId="3" fillId="5" borderId="6" xfId="1" applyFont="1" applyFill="1" applyBorder="1"/>
    <xf numFmtId="0" fontId="5" fillId="0" borderId="16" xfId="1" applyFont="1" applyBorder="1"/>
    <xf numFmtId="0" fontId="5" fillId="5" borderId="16" xfId="1" applyFont="1" applyFill="1" applyBorder="1"/>
    <xf numFmtId="4" fontId="5" fillId="0" borderId="0" xfId="1" applyNumberFormat="1" applyFont="1"/>
    <xf numFmtId="0" fontId="15" fillId="0" borderId="0" xfId="1" applyFont="1"/>
    <xf numFmtId="3" fontId="1" fillId="9" borderId="11" xfId="1" applyNumberFormat="1" applyFont="1" applyFill="1" applyBorder="1" applyAlignment="1">
      <alignment horizontal="center" vertical="center" wrapText="1"/>
    </xf>
    <xf numFmtId="4" fontId="1" fillId="10" borderId="11" xfId="1" applyNumberFormat="1" applyFont="1" applyFill="1" applyBorder="1" applyAlignment="1">
      <alignment vertical="center" wrapText="1"/>
    </xf>
    <xf numFmtId="4" fontId="1" fillId="11" borderId="11" xfId="1" applyNumberFormat="1" applyFont="1" applyFill="1" applyBorder="1" applyAlignment="1">
      <alignment horizontal="center" vertical="center"/>
    </xf>
    <xf numFmtId="4" fontId="1" fillId="11" borderId="11" xfId="1" applyNumberFormat="1" applyFont="1" applyFill="1" applyBorder="1" applyAlignment="1">
      <alignment horizontal="right" vertical="center"/>
    </xf>
    <xf numFmtId="4" fontId="16" fillId="11" borderId="11" xfId="1" applyNumberFormat="1" applyFont="1" applyFill="1" applyBorder="1" applyAlignment="1">
      <alignment horizontal="right" vertical="center"/>
    </xf>
    <xf numFmtId="4" fontId="1" fillId="11" borderId="11" xfId="1" applyNumberFormat="1" applyFont="1" applyFill="1" applyBorder="1" applyAlignment="1">
      <alignment wrapText="1"/>
    </xf>
    <xf numFmtId="4" fontId="16" fillId="11" borderId="7" xfId="1" applyNumberFormat="1" applyFont="1" applyFill="1" applyBorder="1" applyAlignment="1">
      <alignment horizontal="right" vertical="center" wrapText="1"/>
    </xf>
    <xf numFmtId="0" fontId="1" fillId="0" borderId="0" xfId="1" applyFont="1"/>
    <xf numFmtId="0" fontId="8" fillId="15" borderId="3" xfId="1" applyFont="1" applyFill="1" applyBorder="1" applyAlignment="1">
      <alignment vertical="top" wrapText="1"/>
    </xf>
    <xf numFmtId="3" fontId="8" fillId="15" borderId="10" xfId="1" applyNumberFormat="1" applyFont="1" applyFill="1" applyBorder="1"/>
    <xf numFmtId="3" fontId="5" fillId="15" borderId="20" xfId="1" applyNumberFormat="1" applyFont="1" applyFill="1" applyBorder="1"/>
    <xf numFmtId="3" fontId="3" fillId="15" borderId="20" xfId="1" applyNumberFormat="1" applyFont="1" applyFill="1" applyBorder="1" applyAlignment="1">
      <alignment horizontal="right" vertical="center"/>
    </xf>
    <xf numFmtId="3" fontId="8" fillId="15" borderId="10" xfId="1" applyNumberFormat="1" applyFont="1" applyFill="1" applyBorder="1" applyAlignment="1">
      <alignment horizontal="right" vertical="center" wrapText="1"/>
    </xf>
    <xf numFmtId="4" fontId="3" fillId="15" borderId="20" xfId="1" applyNumberFormat="1" applyFont="1" applyFill="1" applyBorder="1" applyAlignment="1">
      <alignment wrapText="1"/>
    </xf>
    <xf numFmtId="3" fontId="3" fillId="15" borderId="5" xfId="1" applyNumberFormat="1" applyFont="1" applyFill="1" applyBorder="1" applyAlignment="1">
      <alignment horizontal="right" vertical="center"/>
    </xf>
    <xf numFmtId="4" fontId="16" fillId="15" borderId="7" xfId="1" applyNumberFormat="1" applyFont="1" applyFill="1" applyBorder="1" applyAlignment="1">
      <alignment horizontal="right" vertical="center" wrapText="1"/>
    </xf>
    <xf numFmtId="3" fontId="5" fillId="15" borderId="0" xfId="1" quotePrefix="1" applyNumberFormat="1" applyFont="1" applyFill="1"/>
    <xf numFmtId="0" fontId="14" fillId="6" borderId="11" xfId="0" applyFont="1" applyFill="1" applyBorder="1" applyAlignment="1">
      <alignment horizontal="center" vertical="center"/>
    </xf>
    <xf numFmtId="4" fontId="14" fillId="6" borderId="11" xfId="0" applyNumberFormat="1" applyFont="1" applyFill="1" applyBorder="1" applyAlignment="1">
      <alignment horizontal="center" vertical="center"/>
    </xf>
    <xf numFmtId="4" fontId="14" fillId="11" borderId="31" xfId="0" applyNumberFormat="1" applyFont="1" applyFill="1" applyBorder="1" applyAlignment="1">
      <alignment horizontal="center" vertical="center"/>
    </xf>
    <xf numFmtId="4" fontId="14" fillId="19" borderId="11" xfId="0" applyNumberFormat="1" applyFont="1" applyFill="1" applyBorder="1" applyAlignment="1">
      <alignment horizontal="center" vertical="center"/>
    </xf>
    <xf numFmtId="4" fontId="14" fillId="15" borderId="11" xfId="0" applyNumberFormat="1" applyFont="1" applyFill="1" applyBorder="1" applyAlignment="1">
      <alignment horizontal="center" vertical="center"/>
    </xf>
    <xf numFmtId="0" fontId="14" fillId="15" borderId="0" xfId="0" applyFont="1" applyFill="1" applyAlignment="1">
      <alignment horizontal="center" vertical="center"/>
    </xf>
    <xf numFmtId="0" fontId="19" fillId="6" borderId="11" xfId="3" applyFont="1" applyFill="1" applyBorder="1" applyAlignment="1">
      <alignment horizontal="center" vertical="center"/>
    </xf>
    <xf numFmtId="0" fontId="19" fillId="6" borderId="11" xfId="3" applyNumberFormat="1" applyFont="1" applyFill="1" applyBorder="1" applyAlignment="1">
      <alignment horizontal="center" vertical="center" wrapText="1"/>
    </xf>
    <xf numFmtId="4" fontId="19" fillId="6" borderId="11" xfId="3" applyNumberFormat="1" applyFont="1" applyFill="1" applyBorder="1" applyAlignment="1">
      <alignment horizontal="center" vertical="center"/>
    </xf>
    <xf numFmtId="4" fontId="19" fillId="11" borderId="11" xfId="3" applyNumberFormat="1" applyFont="1" applyFill="1" applyBorder="1" applyAlignment="1">
      <alignment horizontal="center" vertical="center" wrapText="1"/>
    </xf>
    <xf numFmtId="0" fontId="14" fillId="11" borderId="11" xfId="0" applyFont="1" applyFill="1" applyBorder="1" applyAlignment="1">
      <alignment vertical="center" wrapText="1"/>
    </xf>
    <xf numFmtId="4" fontId="14" fillId="11" borderId="11" xfId="0" applyNumberFormat="1" applyFont="1" applyFill="1" applyBorder="1" applyAlignment="1">
      <alignment vertical="center" wrapText="1"/>
    </xf>
    <xf numFmtId="4" fontId="19" fillId="6" borderId="11" xfId="3" applyNumberFormat="1" applyFont="1" applyFill="1" applyBorder="1" applyAlignment="1">
      <alignment horizontal="center" vertical="center" wrapText="1"/>
    </xf>
    <xf numFmtId="0" fontId="14" fillId="5" borderId="11" xfId="0" applyFont="1" applyFill="1" applyBorder="1" applyAlignment="1">
      <alignment horizontal="center" vertical="center" wrapText="1"/>
    </xf>
    <xf numFmtId="4" fontId="19" fillId="11" borderId="31" xfId="3" applyNumberFormat="1" applyFont="1" applyFill="1" applyBorder="1" applyAlignment="1">
      <alignment horizontal="center" vertical="center" wrapText="1"/>
    </xf>
    <xf numFmtId="4" fontId="19" fillId="12" borderId="11" xfId="3" applyNumberFormat="1" applyFont="1" applyFill="1" applyBorder="1" applyAlignment="1">
      <alignment horizontal="center" vertical="center" wrapText="1"/>
    </xf>
    <xf numFmtId="0" fontId="19" fillId="12" borderId="11" xfId="3" applyFont="1" applyFill="1" applyBorder="1" applyAlignment="1">
      <alignment horizontal="center" vertical="center"/>
    </xf>
    <xf numFmtId="4" fontId="14" fillId="12" borderId="11" xfId="0" applyNumberFormat="1" applyFont="1" applyFill="1" applyBorder="1" applyAlignment="1">
      <alignment horizontal="center" vertical="center"/>
    </xf>
    <xf numFmtId="0" fontId="14" fillId="5" borderId="11" xfId="0" applyFont="1" applyFill="1" applyBorder="1" applyAlignment="1">
      <alignment horizontal="center" vertical="center"/>
    </xf>
    <xf numFmtId="0" fontId="14" fillId="15" borderId="11" xfId="0" applyFont="1" applyFill="1" applyBorder="1" applyAlignment="1">
      <alignment horizontal="center" vertical="center"/>
    </xf>
    <xf numFmtId="0" fontId="19" fillId="6" borderId="7" xfId="3" applyFont="1" applyFill="1" applyBorder="1" applyAlignment="1">
      <alignment horizontal="center" vertical="center"/>
    </xf>
    <xf numFmtId="0" fontId="19" fillId="6" borderId="7" xfId="3" applyNumberFormat="1" applyFont="1" applyFill="1" applyBorder="1" applyAlignment="1">
      <alignment horizontal="center" vertical="center" wrapText="1"/>
    </xf>
    <xf numFmtId="4" fontId="19" fillId="6" borderId="7" xfId="3" applyNumberFormat="1" applyFont="1" applyFill="1" applyBorder="1" applyAlignment="1">
      <alignment horizontal="center" vertical="center"/>
    </xf>
    <xf numFmtId="4" fontId="14" fillId="11" borderId="11" xfId="0" applyNumberFormat="1" applyFont="1" applyFill="1" applyBorder="1" applyAlignment="1">
      <alignment horizontal="center" vertical="center"/>
    </xf>
    <xf numFmtId="0" fontId="14" fillId="11" borderId="11" xfId="0" applyFont="1" applyFill="1" applyBorder="1" applyAlignment="1">
      <alignment horizontal="center" vertical="center"/>
    </xf>
    <xf numFmtId="0" fontId="14" fillId="12" borderId="11" xfId="0" applyFont="1" applyFill="1" applyBorder="1" applyAlignment="1">
      <alignment horizontal="center" vertical="center"/>
    </xf>
    <xf numFmtId="4" fontId="14" fillId="12" borderId="31" xfId="0" applyNumberFormat="1" applyFont="1" applyFill="1" applyBorder="1" applyAlignment="1">
      <alignment horizontal="center" vertical="center"/>
    </xf>
    <xf numFmtId="4" fontId="9" fillId="11" borderId="31" xfId="0" applyNumberFormat="1" applyFont="1" applyFill="1" applyBorder="1" applyAlignment="1">
      <alignment horizontal="center" vertical="center"/>
    </xf>
    <xf numFmtId="0" fontId="19" fillId="11" borderId="7" xfId="3" applyNumberFormat="1" applyFont="1" applyFill="1" applyBorder="1" applyAlignment="1">
      <alignment horizontal="center" vertical="center" wrapText="1"/>
    </xf>
    <xf numFmtId="4" fontId="19" fillId="11" borderId="7" xfId="3" applyNumberFormat="1" applyFont="1" applyFill="1" applyBorder="1" applyAlignment="1">
      <alignment horizontal="center" vertical="center"/>
    </xf>
    <xf numFmtId="0" fontId="19" fillId="11" borderId="7" xfId="3" applyFont="1" applyFill="1" applyBorder="1" applyAlignment="1">
      <alignment horizontal="center" vertical="center"/>
    </xf>
    <xf numFmtId="4" fontId="14" fillId="11" borderId="7" xfId="0" applyNumberFormat="1" applyFont="1" applyFill="1" applyBorder="1" applyAlignment="1">
      <alignment horizontal="center" vertical="center"/>
    </xf>
    <xf numFmtId="3" fontId="9" fillId="11" borderId="32" xfId="0" applyNumberFormat="1" applyFont="1" applyFill="1" applyBorder="1" applyAlignment="1">
      <alignment horizontal="center" vertical="center"/>
    </xf>
    <xf numFmtId="4" fontId="19" fillId="12" borderId="11" xfId="3" applyNumberFormat="1" applyFont="1" applyFill="1" applyBorder="1" applyAlignment="1">
      <alignment horizontal="center" vertical="center"/>
    </xf>
    <xf numFmtId="3" fontId="9" fillId="12" borderId="11" xfId="0" applyNumberFormat="1" applyFont="1" applyFill="1" applyBorder="1" applyAlignment="1">
      <alignment horizontal="center" vertical="center"/>
    </xf>
    <xf numFmtId="0" fontId="19" fillId="11" borderId="11" xfId="3" applyNumberFormat="1" applyFont="1" applyFill="1" applyBorder="1" applyAlignment="1">
      <alignment horizontal="center" vertical="center" wrapText="1"/>
    </xf>
    <xf numFmtId="0" fontId="14" fillId="0" borderId="0" xfId="0" applyFont="1" applyAlignment="1">
      <alignment horizontal="center" vertical="center"/>
    </xf>
    <xf numFmtId="4" fontId="16" fillId="20" borderId="11" xfId="1" applyNumberFormat="1" applyFont="1" applyFill="1" applyBorder="1"/>
    <xf numFmtId="4" fontId="9" fillId="11" borderId="11" xfId="0" applyNumberFormat="1" applyFont="1" applyFill="1" applyBorder="1" applyAlignment="1">
      <alignment horizontal="center" vertical="center" wrapText="1"/>
    </xf>
    <xf numFmtId="4" fontId="9" fillId="0" borderId="29" xfId="0" applyNumberFormat="1" applyFont="1" applyBorder="1" applyAlignment="1">
      <alignment vertical="center" wrapText="1"/>
    </xf>
    <xf numFmtId="0" fontId="9" fillId="0" borderId="29" xfId="0" applyFont="1" applyBorder="1" applyAlignment="1">
      <alignment vertical="center" wrapText="1"/>
    </xf>
    <xf numFmtId="4" fontId="9" fillId="0" borderId="29" xfId="0" applyNumberFormat="1" applyFont="1" applyBorder="1" applyAlignment="1">
      <alignment horizontal="center" vertical="center" wrapText="1"/>
    </xf>
    <xf numFmtId="0" fontId="14" fillId="0" borderId="11" xfId="0" applyFont="1" applyFill="1" applyBorder="1" applyAlignment="1">
      <alignment horizontal="center" vertical="center" wrapText="1"/>
    </xf>
    <xf numFmtId="0" fontId="19" fillId="0" borderId="11" xfId="3" applyNumberFormat="1" applyFont="1" applyFill="1" applyBorder="1" applyAlignment="1">
      <alignment horizontal="center" vertical="center" wrapText="1"/>
    </xf>
    <xf numFmtId="0" fontId="19" fillId="0" borderId="11" xfId="3" applyFont="1" applyFill="1" applyBorder="1" applyAlignment="1">
      <alignment horizontal="center" vertical="center" wrapText="1"/>
    </xf>
    <xf numFmtId="14" fontId="19" fillId="0" borderId="7" xfId="3" applyNumberFormat="1" applyFont="1" applyFill="1" applyBorder="1" applyAlignment="1">
      <alignment horizontal="center" vertical="center" wrapText="1"/>
    </xf>
    <xf numFmtId="0" fontId="13" fillId="21" borderId="7" xfId="0" applyFont="1" applyFill="1" applyBorder="1" applyAlignment="1">
      <alignment horizontal="center" vertical="center" wrapText="1"/>
    </xf>
    <xf numFmtId="0" fontId="14" fillId="6" borderId="21" xfId="0" applyFont="1" applyFill="1" applyBorder="1" applyAlignment="1">
      <alignment horizontal="center" vertical="center" wrapText="1"/>
    </xf>
    <xf numFmtId="49" fontId="14" fillId="6" borderId="7" xfId="0" applyNumberFormat="1" applyFont="1" applyFill="1" applyBorder="1" applyAlignment="1">
      <alignment horizontal="center" vertical="center" wrapText="1"/>
    </xf>
    <xf numFmtId="0" fontId="14" fillId="15" borderId="11" xfId="0" applyFont="1" applyFill="1" applyBorder="1" applyAlignment="1">
      <alignment horizontal="center" vertical="center" wrapText="1"/>
    </xf>
    <xf numFmtId="0" fontId="14" fillId="6" borderId="11" xfId="0" applyFont="1" applyFill="1" applyBorder="1" applyAlignment="1">
      <alignment horizontal="center" vertical="center" wrapText="1"/>
    </xf>
    <xf numFmtId="0" fontId="9" fillId="6" borderId="11" xfId="0" applyFont="1" applyFill="1" applyBorder="1" applyAlignment="1">
      <alignment horizontal="center" vertical="center" wrapText="1"/>
    </xf>
    <xf numFmtId="0" fontId="9" fillId="6" borderId="11" xfId="0" applyFont="1" applyFill="1" applyBorder="1" applyAlignment="1">
      <alignment vertical="center" wrapText="1"/>
    </xf>
    <xf numFmtId="1" fontId="14" fillId="11" borderId="12" xfId="0" applyNumberFormat="1" applyFont="1" applyFill="1" applyBorder="1" applyAlignment="1">
      <alignment horizontal="center" vertical="center" wrapText="1"/>
    </xf>
    <xf numFmtId="1" fontId="14" fillId="11" borderId="11" xfId="0" applyNumberFormat="1" applyFont="1" applyFill="1" applyBorder="1" applyAlignment="1">
      <alignment horizontal="center" vertical="center" wrapText="1"/>
    </xf>
    <xf numFmtId="4" fontId="13" fillId="22" borderId="11" xfId="0" applyNumberFormat="1" applyFont="1" applyFill="1" applyBorder="1" applyAlignment="1">
      <alignment horizontal="center" vertical="center" wrapText="1"/>
    </xf>
    <xf numFmtId="4" fontId="13" fillId="22" borderId="11" xfId="0" applyNumberFormat="1" applyFont="1" applyFill="1" applyBorder="1" applyAlignment="1">
      <alignment horizontal="center"/>
    </xf>
    <xf numFmtId="4" fontId="13" fillId="22" borderId="11" xfId="0" applyNumberFormat="1" applyFont="1" applyFill="1" applyBorder="1" applyAlignment="1">
      <alignment horizontal="center" vertical="center"/>
    </xf>
    <xf numFmtId="3" fontId="13" fillId="22" borderId="11" xfId="0" applyNumberFormat="1" applyFont="1" applyFill="1" applyBorder="1" applyAlignment="1">
      <alignment horizontal="center"/>
    </xf>
    <xf numFmtId="0" fontId="9" fillId="21" borderId="21" xfId="0" applyFont="1" applyFill="1" applyBorder="1" applyAlignment="1">
      <alignment horizontal="center" vertical="center" wrapText="1"/>
    </xf>
    <xf numFmtId="0" fontId="9" fillId="0" borderId="29" xfId="0" applyFont="1" applyFill="1" applyBorder="1" applyAlignment="1">
      <alignment vertical="center" wrapText="1"/>
    </xf>
    <xf numFmtId="0" fontId="19" fillId="6" borderId="31" xfId="3" applyFont="1" applyFill="1" applyBorder="1" applyAlignment="1">
      <alignment horizontal="center" vertical="center" wrapText="1"/>
    </xf>
    <xf numFmtId="0" fontId="9" fillId="0" borderId="36" xfId="0" applyFont="1" applyFill="1" applyBorder="1" applyAlignment="1">
      <alignment vertical="center" wrapText="1"/>
    </xf>
    <xf numFmtId="4" fontId="19" fillId="23" borderId="7" xfId="0" applyNumberFormat="1" applyFont="1" applyFill="1" applyBorder="1" applyAlignment="1">
      <alignment horizontal="center" vertical="center" wrapText="1"/>
    </xf>
    <xf numFmtId="0" fontId="19" fillId="23" borderId="7" xfId="0" applyFont="1" applyFill="1" applyBorder="1" applyAlignment="1">
      <alignment horizontal="center" vertical="center" wrapText="1"/>
    </xf>
    <xf numFmtId="0" fontId="19" fillId="23" borderId="11" xfId="0" applyFont="1" applyFill="1" applyBorder="1" applyAlignment="1">
      <alignment horizontal="center" vertical="center" wrapText="1"/>
    </xf>
    <xf numFmtId="4" fontId="19" fillId="23" borderId="11" xfId="0" applyNumberFormat="1" applyFont="1" applyFill="1" applyBorder="1" applyAlignment="1">
      <alignment horizontal="center" vertical="center" wrapText="1"/>
    </xf>
    <xf numFmtId="0" fontId="14" fillId="12" borderId="11" xfId="0" applyFont="1" applyFill="1" applyBorder="1" applyAlignment="1">
      <alignment horizontal="center" vertical="center" wrapText="1"/>
    </xf>
    <xf numFmtId="0" fontId="9" fillId="12" borderId="11" xfId="0" applyFont="1" applyFill="1" applyBorder="1" applyAlignment="1">
      <alignment horizontal="center" vertical="center" wrapText="1"/>
    </xf>
    <xf numFmtId="0" fontId="14" fillId="6" borderId="31" xfId="0" applyFont="1" applyFill="1" applyBorder="1" applyAlignment="1">
      <alignment horizontal="center" vertical="center" wrapText="1"/>
    </xf>
    <xf numFmtId="0" fontId="9" fillId="6" borderId="37" xfId="0" applyFont="1" applyFill="1" applyBorder="1" applyAlignment="1">
      <alignment horizontal="center" vertical="center" wrapText="1"/>
    </xf>
    <xf numFmtId="0" fontId="14" fillId="11" borderId="31" xfId="0" applyFont="1" applyFill="1" applyBorder="1" applyAlignment="1">
      <alignment horizontal="center" vertical="center" wrapText="1"/>
    </xf>
    <xf numFmtId="0" fontId="9" fillId="11" borderId="36" xfId="0" applyFont="1" applyFill="1" applyBorder="1" applyAlignment="1">
      <alignment horizontal="center" vertical="center" wrapText="1"/>
    </xf>
    <xf numFmtId="0" fontId="9" fillId="11" borderId="37" xfId="0" applyFont="1" applyFill="1" applyBorder="1" applyAlignment="1">
      <alignment horizontal="center" vertical="center" wrapText="1"/>
    </xf>
    <xf numFmtId="0" fontId="19" fillId="6" borderId="11" xfId="3" applyFont="1" applyFill="1" applyBorder="1" applyAlignment="1">
      <alignment horizontal="center" vertical="center" wrapText="1"/>
    </xf>
    <xf numFmtId="0" fontId="14" fillId="6" borderId="7" xfId="0" applyFont="1" applyFill="1" applyBorder="1" applyAlignment="1">
      <alignment horizontal="center" vertical="center" wrapText="1"/>
    </xf>
    <xf numFmtId="0" fontId="9" fillId="0" borderId="29" xfId="0" applyFont="1" applyBorder="1" applyAlignment="1">
      <alignment horizontal="center" vertical="center" wrapText="1"/>
    </xf>
    <xf numFmtId="0" fontId="9" fillId="0" borderId="35" xfId="0" applyFont="1" applyBorder="1" applyAlignment="1">
      <alignment horizontal="center" vertical="center" wrapText="1"/>
    </xf>
    <xf numFmtId="0" fontId="14" fillId="11" borderId="11" xfId="0" applyFont="1" applyFill="1" applyBorder="1" applyAlignment="1">
      <alignment horizontal="center" vertical="center" wrapText="1"/>
    </xf>
    <xf numFmtId="0" fontId="9" fillId="11" borderId="11" xfId="0" applyFont="1" applyFill="1" applyBorder="1" applyAlignment="1">
      <alignment vertical="center" wrapText="1"/>
    </xf>
    <xf numFmtId="0" fontId="9" fillId="11" borderId="11" xfId="0" applyFont="1" applyFill="1" applyBorder="1" applyAlignment="1">
      <alignment horizontal="center" vertical="center" wrapText="1"/>
    </xf>
    <xf numFmtId="0" fontId="9" fillId="11" borderId="11" xfId="0" applyFont="1" applyFill="1" applyBorder="1" applyAlignment="1">
      <alignment horizontal="center" vertical="center" wrapText="1"/>
    </xf>
    <xf numFmtId="0" fontId="9" fillId="13" borderId="11" xfId="0" applyFont="1" applyFill="1" applyBorder="1" applyAlignment="1">
      <alignment horizontal="center" vertical="center" wrapText="1"/>
    </xf>
    <xf numFmtId="0" fontId="9" fillId="13" borderId="7" xfId="0" applyFont="1" applyFill="1" applyBorder="1" applyAlignment="1">
      <alignment vertical="center" wrapText="1"/>
    </xf>
    <xf numFmtId="0" fontId="9" fillId="11" borderId="7" xfId="0" applyFont="1" applyFill="1" applyBorder="1" applyAlignment="1">
      <alignment vertical="center" wrapText="1"/>
    </xf>
    <xf numFmtId="0" fontId="9" fillId="11" borderId="21" xfId="0" applyFont="1" applyFill="1" applyBorder="1" applyAlignment="1">
      <alignment vertical="center" wrapText="1"/>
    </xf>
    <xf numFmtId="0" fontId="9" fillId="13" borderId="7" xfId="0" applyFont="1" applyFill="1" applyBorder="1" applyAlignment="1">
      <alignment horizontal="center" vertical="center" wrapText="1"/>
    </xf>
    <xf numFmtId="0" fontId="9" fillId="13" borderId="21" xfId="0" applyFont="1" applyFill="1" applyBorder="1" applyAlignment="1">
      <alignment horizontal="center" vertical="center" wrapText="1"/>
    </xf>
    <xf numFmtId="0" fontId="10" fillId="13" borderId="11" xfId="0" applyFont="1" applyFill="1" applyBorder="1" applyAlignment="1">
      <alignment horizontal="center" vertical="center" wrapText="1"/>
    </xf>
    <xf numFmtId="0" fontId="9" fillId="13" borderId="12" xfId="0" applyFont="1" applyFill="1" applyBorder="1" applyAlignment="1">
      <alignment vertical="center" wrapText="1"/>
    </xf>
    <xf numFmtId="0" fontId="9" fillId="11" borderId="12" xfId="0" applyFont="1" applyFill="1" applyBorder="1" applyAlignment="1">
      <alignment vertical="center" wrapText="1"/>
    </xf>
    <xf numFmtId="0" fontId="9" fillId="11" borderId="11" xfId="0" applyFont="1" applyFill="1" applyBorder="1" applyAlignment="1">
      <alignment vertical="center" wrapText="1"/>
    </xf>
    <xf numFmtId="0" fontId="9" fillId="11" borderId="11" xfId="0" applyFont="1" applyFill="1" applyBorder="1" applyAlignment="1">
      <alignment horizontal="center" vertical="center" wrapText="1"/>
    </xf>
    <xf numFmtId="0" fontId="9" fillId="13" borderId="21" xfId="0" applyFont="1" applyFill="1" applyBorder="1" applyAlignment="1">
      <alignment vertical="center" wrapText="1"/>
    </xf>
    <xf numFmtId="0" fontId="18" fillId="16" borderId="11" xfId="3" applyBorder="1" applyAlignment="1">
      <alignment vertical="center" wrapText="1"/>
    </xf>
    <xf numFmtId="0" fontId="18" fillId="16" borderId="11" xfId="3" applyBorder="1" applyAlignment="1">
      <alignment horizontal="center" vertical="center" wrapText="1"/>
    </xf>
    <xf numFmtId="0" fontId="18" fillId="16" borderId="0" xfId="3" applyAlignment="1">
      <alignment vertical="center" wrapText="1"/>
    </xf>
    <xf numFmtId="0" fontId="20" fillId="11" borderId="11" xfId="0" applyFont="1" applyFill="1" applyBorder="1" applyAlignment="1">
      <alignment vertical="center" wrapText="1"/>
    </xf>
    <xf numFmtId="0" fontId="21" fillId="11" borderId="11" xfId="0" applyFont="1" applyFill="1" applyBorder="1" applyAlignment="1">
      <alignment horizontal="center" vertical="center" wrapText="1"/>
    </xf>
    <xf numFmtId="0" fontId="23" fillId="13" borderId="11" xfId="0" applyFont="1" applyFill="1" applyBorder="1" applyAlignment="1">
      <alignment horizontal="center" vertical="center" wrapText="1"/>
    </xf>
    <xf numFmtId="0" fontId="9" fillId="11" borderId="11" xfId="0" applyFont="1" applyFill="1" applyBorder="1" applyAlignment="1">
      <alignment horizontal="center" vertical="top" wrapText="1"/>
    </xf>
    <xf numFmtId="0" fontId="20" fillId="11" borderId="21" xfId="0" applyFont="1" applyFill="1" applyBorder="1" applyAlignment="1">
      <alignment vertical="center" wrapText="1"/>
    </xf>
    <xf numFmtId="0" fontId="9" fillId="13" borderId="21" xfId="0" applyFont="1" applyFill="1" applyBorder="1" applyAlignment="1">
      <alignment vertical="top" wrapText="1"/>
    </xf>
    <xf numFmtId="0" fontId="9" fillId="6" borderId="7" xfId="0" applyFont="1" applyFill="1" applyBorder="1" applyAlignment="1">
      <alignment vertical="center" wrapText="1"/>
    </xf>
    <xf numFmtId="0" fontId="9" fillId="6" borderId="12" xfId="0" applyFont="1" applyFill="1" applyBorder="1" applyAlignment="1">
      <alignment vertical="center" wrapText="1"/>
    </xf>
    <xf numFmtId="0" fontId="9" fillId="6" borderId="21" xfId="0" applyFont="1" applyFill="1" applyBorder="1" applyAlignment="1">
      <alignment vertical="center" wrapText="1"/>
    </xf>
    <xf numFmtId="0" fontId="9" fillId="12" borderId="11" xfId="0" applyFont="1" applyFill="1" applyBorder="1" applyAlignment="1">
      <alignment horizontal="center" vertical="center" wrapText="1"/>
    </xf>
    <xf numFmtId="0" fontId="9" fillId="6" borderId="11" xfId="0" applyFont="1" applyFill="1" applyBorder="1" applyAlignment="1">
      <alignment vertical="center" wrapText="1"/>
    </xf>
    <xf numFmtId="0" fontId="9" fillId="14" borderId="11" xfId="0" applyFont="1" applyFill="1" applyBorder="1" applyAlignment="1">
      <alignment vertical="center" wrapText="1"/>
    </xf>
    <xf numFmtId="0" fontId="9" fillId="15" borderId="11" xfId="0" applyFont="1" applyFill="1" applyBorder="1" applyAlignment="1">
      <alignment vertical="center" wrapText="1"/>
    </xf>
    <xf numFmtId="0" fontId="9" fillId="13" borderId="11" xfId="0" applyFont="1" applyFill="1" applyBorder="1" applyAlignment="1">
      <alignment horizontal="center" vertical="center" wrapText="1"/>
    </xf>
    <xf numFmtId="0" fontId="9" fillId="13" borderId="11" xfId="0" applyFont="1" applyFill="1" applyBorder="1" applyAlignment="1">
      <alignment vertical="center" wrapText="1"/>
    </xf>
    <xf numFmtId="0" fontId="18" fillId="16" borderId="11" xfId="3" applyBorder="1" applyAlignment="1">
      <alignment vertical="center" wrapText="1"/>
    </xf>
    <xf numFmtId="0" fontId="9" fillId="13" borderId="7" xfId="0" applyFont="1" applyFill="1" applyBorder="1" applyAlignment="1">
      <alignment horizontal="center" vertical="center" wrapText="1"/>
    </xf>
    <xf numFmtId="0" fontId="0" fillId="0" borderId="12" xfId="0" applyBorder="1" applyAlignment="1">
      <alignment vertical="center" wrapText="1"/>
    </xf>
    <xf numFmtId="0" fontId="0" fillId="0" borderId="21" xfId="0" applyBorder="1" applyAlignment="1">
      <alignment vertical="center" wrapText="1"/>
    </xf>
    <xf numFmtId="0" fontId="22" fillId="6" borderId="7" xfId="0" applyFont="1" applyFill="1" applyBorder="1" applyAlignment="1">
      <alignment vertical="center" wrapText="1"/>
    </xf>
    <xf numFmtId="0" fontId="9" fillId="13" borderId="7" xfId="0" applyFont="1" applyFill="1" applyBorder="1" applyAlignment="1">
      <alignment vertical="center" wrapText="1"/>
    </xf>
    <xf numFmtId="0" fontId="9" fillId="13" borderId="12" xfId="0" applyFont="1" applyFill="1" applyBorder="1" applyAlignment="1">
      <alignment vertical="center" wrapText="1"/>
    </xf>
    <xf numFmtId="0" fontId="9" fillId="13" borderId="21" xfId="0" applyFont="1" applyFill="1" applyBorder="1" applyAlignment="1">
      <alignment vertical="center" wrapText="1"/>
    </xf>
    <xf numFmtId="0" fontId="20" fillId="11" borderId="7" xfId="0" applyFont="1" applyFill="1" applyBorder="1" applyAlignment="1">
      <alignment vertical="center" wrapText="1"/>
    </xf>
    <xf numFmtId="0" fontId="20" fillId="0" borderId="21" xfId="0" applyFont="1" applyBorder="1" applyAlignment="1">
      <alignment vertical="center" wrapText="1"/>
    </xf>
    <xf numFmtId="0" fontId="9" fillId="11" borderId="7" xfId="0" applyFont="1" applyFill="1" applyBorder="1" applyAlignment="1">
      <alignment vertical="center" wrapText="1"/>
    </xf>
    <xf numFmtId="0" fontId="9" fillId="6" borderId="11" xfId="0" applyFont="1" applyFill="1" applyBorder="1" applyAlignment="1">
      <alignment horizontal="center" vertical="center" wrapText="1"/>
    </xf>
    <xf numFmtId="0" fontId="9" fillId="14" borderId="11" xfId="0" applyFont="1" applyFill="1" applyBorder="1" applyAlignment="1">
      <alignment horizontal="center" vertical="center" wrapText="1"/>
    </xf>
    <xf numFmtId="0" fontId="9" fillId="15" borderId="11" xfId="0" applyFont="1" applyFill="1" applyBorder="1" applyAlignment="1">
      <alignment horizontal="center" vertical="center" wrapText="1"/>
    </xf>
    <xf numFmtId="0" fontId="22" fillId="6" borderId="11" xfId="0" applyFont="1" applyFill="1" applyBorder="1" applyAlignment="1">
      <alignment horizontal="center" vertical="center" wrapText="1"/>
    </xf>
    <xf numFmtId="0" fontId="10" fillId="13" borderId="11" xfId="0" applyFont="1" applyFill="1" applyBorder="1" applyAlignment="1">
      <alignment horizontal="center" vertical="center" wrapText="1"/>
    </xf>
    <xf numFmtId="0" fontId="11" fillId="6" borderId="11" xfId="0" applyFont="1" applyFill="1" applyBorder="1" applyAlignment="1">
      <alignment horizontal="center" vertical="center" wrapText="1"/>
    </xf>
    <xf numFmtId="0" fontId="9" fillId="11" borderId="11" xfId="0" applyFont="1" applyFill="1" applyBorder="1" applyAlignment="1">
      <alignment horizontal="center" vertical="center" wrapText="1"/>
    </xf>
    <xf numFmtId="0" fontId="18" fillId="16" borderId="11" xfId="3" applyBorder="1" applyAlignment="1">
      <alignment horizontal="center" vertical="center" wrapText="1"/>
    </xf>
    <xf numFmtId="0" fontId="9" fillId="12" borderId="7" xfId="0" applyFont="1" applyFill="1" applyBorder="1" applyAlignment="1">
      <alignment horizontal="center" vertical="center" wrapText="1"/>
    </xf>
    <xf numFmtId="0" fontId="9" fillId="0" borderId="21" xfId="0" applyFont="1" applyBorder="1" applyAlignment="1">
      <alignment horizontal="center" vertical="center" wrapText="1"/>
    </xf>
    <xf numFmtId="0" fontId="9" fillId="6" borderId="7" xfId="0" applyFont="1" applyFill="1" applyBorder="1" applyAlignment="1">
      <alignment horizontal="center" vertical="center" wrapText="1"/>
    </xf>
    <xf numFmtId="0" fontId="9" fillId="6" borderId="21" xfId="0" applyFont="1" applyFill="1" applyBorder="1" applyAlignment="1">
      <alignment horizontal="center" vertical="center" wrapText="1"/>
    </xf>
    <xf numFmtId="0" fontId="9" fillId="14" borderId="7" xfId="0" applyFont="1" applyFill="1" applyBorder="1" applyAlignment="1">
      <alignment horizontal="center" vertical="center" wrapText="1"/>
    </xf>
    <xf numFmtId="0" fontId="10" fillId="15" borderId="7" xfId="0" applyFont="1" applyFill="1" applyBorder="1" applyAlignment="1">
      <alignment horizontal="center" wrapText="1"/>
    </xf>
    <xf numFmtId="0" fontId="9" fillId="0" borderId="21" xfId="0" applyFont="1" applyBorder="1" applyAlignment="1">
      <alignment horizontal="center" wrapText="1"/>
    </xf>
    <xf numFmtId="0" fontId="9" fillId="13" borderId="21" xfId="0" applyFont="1" applyFill="1" applyBorder="1" applyAlignment="1">
      <alignment horizontal="center" vertical="center" wrapText="1"/>
    </xf>
    <xf numFmtId="0" fontId="18" fillId="16" borderId="7" xfId="3" applyBorder="1" applyAlignment="1">
      <alignment vertical="center" wrapText="1"/>
    </xf>
    <xf numFmtId="0" fontId="18" fillId="16" borderId="21" xfId="3" applyBorder="1" applyAlignment="1">
      <alignment vertical="center" wrapText="1"/>
    </xf>
    <xf numFmtId="0" fontId="10" fillId="6" borderId="11" xfId="0" applyFont="1" applyFill="1" applyBorder="1" applyAlignment="1">
      <alignment horizontal="center" vertical="center" wrapText="1"/>
    </xf>
    <xf numFmtId="0" fontId="9" fillId="11" borderId="21" xfId="0" applyFont="1" applyFill="1" applyBorder="1" applyAlignment="1">
      <alignment vertical="center" wrapText="1"/>
    </xf>
    <xf numFmtId="0" fontId="8" fillId="0" borderId="22" xfId="1" applyFont="1" applyBorder="1" applyAlignment="1">
      <alignment horizontal="left" vertical="top" wrapText="1"/>
    </xf>
    <xf numFmtId="0" fontId="8" fillId="0" borderId="20" xfId="1" applyFont="1" applyBorder="1" applyAlignment="1">
      <alignment horizontal="left" vertical="top" wrapText="1"/>
    </xf>
    <xf numFmtId="0" fontId="8" fillId="0" borderId="22" xfId="1" applyFont="1" applyBorder="1" applyAlignment="1">
      <alignment horizontal="center" vertical="center" wrapText="1"/>
    </xf>
    <xf numFmtId="0" fontId="8" fillId="0" borderId="20" xfId="1" applyFont="1" applyBorder="1" applyAlignment="1">
      <alignment horizontal="center" vertical="center" wrapText="1"/>
    </xf>
    <xf numFmtId="0" fontId="8" fillId="0" borderId="4" xfId="1" applyFont="1" applyBorder="1" applyAlignment="1">
      <alignment horizontal="left" vertical="top" wrapText="1"/>
    </xf>
    <xf numFmtId="0" fontId="5" fillId="0" borderId="22" xfId="1" applyFont="1" applyBorder="1" applyAlignment="1">
      <alignment horizontal="left" vertical="top" wrapText="1"/>
    </xf>
    <xf numFmtId="0" fontId="5" fillId="0" borderId="20" xfId="1" applyFont="1" applyBorder="1" applyAlignment="1">
      <alignment horizontal="left" vertical="top" wrapText="1"/>
    </xf>
    <xf numFmtId="0" fontId="5" fillId="0" borderId="11" xfId="1" applyFont="1" applyBorder="1" applyAlignment="1">
      <alignment horizontal="left" vertical="top" wrapText="1"/>
    </xf>
    <xf numFmtId="0" fontId="5" fillId="0" borderId="11" xfId="1" applyFont="1" applyBorder="1" applyAlignment="1">
      <alignment horizontal="center" vertical="center" wrapText="1"/>
    </xf>
    <xf numFmtId="0" fontId="5" fillId="0" borderId="11" xfId="1" applyFont="1" applyBorder="1" applyAlignment="1">
      <alignment horizontal="left" vertical="center" wrapText="1"/>
    </xf>
    <xf numFmtId="0" fontId="5" fillId="0" borderId="4" xfId="1" applyFont="1" applyBorder="1" applyAlignment="1">
      <alignment horizontal="left" vertical="top" wrapText="1"/>
    </xf>
    <xf numFmtId="0" fontId="5" fillId="0" borderId="22" xfId="1" applyFont="1" applyBorder="1" applyAlignment="1">
      <alignment horizontal="center" vertical="center" wrapText="1"/>
    </xf>
    <xf numFmtId="0" fontId="5" fillId="0" borderId="20" xfId="1" applyFont="1" applyBorder="1" applyAlignment="1">
      <alignment horizontal="center" vertical="center" wrapText="1"/>
    </xf>
    <xf numFmtId="0" fontId="5" fillId="0" borderId="4" xfId="1" applyFont="1" applyBorder="1" applyAlignment="1">
      <alignment horizontal="center" vertical="center" wrapText="1"/>
    </xf>
    <xf numFmtId="0" fontId="8" fillId="0" borderId="4" xfId="1" applyFont="1" applyBorder="1" applyAlignment="1">
      <alignment horizontal="center" vertical="center" wrapText="1"/>
    </xf>
    <xf numFmtId="0" fontId="5" fillId="0" borderId="5" xfId="1" applyFont="1" applyBorder="1" applyAlignment="1">
      <alignment horizontal="center" vertical="center" wrapText="1"/>
    </xf>
    <xf numFmtId="0" fontId="5" fillId="0" borderId="7" xfId="1" applyFont="1" applyBorder="1" applyAlignment="1">
      <alignment horizontal="center" vertical="top" wrapText="1"/>
    </xf>
    <xf numFmtId="0" fontId="5" fillId="0" borderId="12" xfId="1" applyFont="1" applyBorder="1" applyAlignment="1">
      <alignment horizontal="center" vertical="top" wrapText="1"/>
    </xf>
    <xf numFmtId="0" fontId="5" fillId="0" borderId="21" xfId="1" applyFont="1" applyBorder="1" applyAlignment="1">
      <alignment horizontal="center" vertical="top" wrapText="1"/>
    </xf>
    <xf numFmtId="0" fontId="5" fillId="0" borderId="7" xfId="1" applyFont="1" applyBorder="1" applyAlignment="1">
      <alignment horizontal="center" vertical="center" wrapText="1"/>
    </xf>
    <xf numFmtId="0" fontId="5" fillId="0" borderId="12" xfId="1" applyFont="1" applyBorder="1" applyAlignment="1">
      <alignment horizontal="center" vertical="center" wrapText="1"/>
    </xf>
    <xf numFmtId="0" fontId="5" fillId="0" borderId="21" xfId="1" applyFont="1" applyBorder="1" applyAlignment="1">
      <alignment horizontal="center" vertical="center" wrapText="1"/>
    </xf>
    <xf numFmtId="0" fontId="5" fillId="0" borderId="8" xfId="1" applyFont="1" applyBorder="1" applyAlignment="1">
      <alignment horizontal="left" vertical="top" wrapText="1"/>
    </xf>
    <xf numFmtId="0" fontId="5" fillId="0" borderId="13" xfId="1" applyFont="1" applyBorder="1" applyAlignment="1">
      <alignment horizontal="left" vertical="top" wrapText="1"/>
    </xf>
    <xf numFmtId="0" fontId="5" fillId="0" borderId="15" xfId="1" applyFont="1" applyBorder="1" applyAlignment="1">
      <alignment horizontal="left" vertical="top" wrapText="1"/>
    </xf>
    <xf numFmtId="0" fontId="5" fillId="0" borderId="17" xfId="1" applyFont="1" applyBorder="1" applyAlignment="1">
      <alignment horizontal="left" vertical="top" wrapText="1"/>
    </xf>
    <xf numFmtId="0" fontId="5" fillId="0" borderId="18" xfId="1" applyFont="1" applyBorder="1" applyAlignment="1">
      <alignment horizontal="left" vertical="top" wrapText="1"/>
    </xf>
    <xf numFmtId="0" fontId="5" fillId="0" borderId="19" xfId="1" applyFont="1" applyBorder="1" applyAlignment="1">
      <alignment horizontal="left" vertical="top" wrapText="1"/>
    </xf>
    <xf numFmtId="0" fontId="5" fillId="0" borderId="17" xfId="1" applyFont="1" applyBorder="1" applyAlignment="1">
      <alignment horizontal="center" vertical="top" wrapText="1"/>
    </xf>
    <xf numFmtId="0" fontId="5" fillId="0" borderId="19" xfId="1" applyFont="1" applyBorder="1" applyAlignment="1">
      <alignment horizontal="center" vertical="top" wrapText="1"/>
    </xf>
    <xf numFmtId="0" fontId="19" fillId="11" borderId="11" xfId="3" applyFont="1" applyFill="1" applyBorder="1" applyAlignment="1">
      <alignment horizontal="left" vertical="center"/>
    </xf>
    <xf numFmtId="0" fontId="14" fillId="11" borderId="11" xfId="0" applyFont="1" applyFill="1" applyBorder="1" applyAlignment="1">
      <alignment horizontal="left" vertical="center"/>
    </xf>
    <xf numFmtId="0" fontId="14" fillId="11" borderId="31" xfId="0" applyFont="1" applyFill="1" applyBorder="1" applyAlignment="1">
      <alignment horizontal="center" vertical="center" wrapText="1"/>
    </xf>
    <xf numFmtId="0" fontId="9" fillId="11" borderId="36" xfId="0" applyFont="1" applyFill="1" applyBorder="1" applyAlignment="1">
      <alignment horizontal="center" vertical="center" wrapText="1"/>
    </xf>
    <xf numFmtId="0" fontId="9" fillId="11" borderId="37" xfId="0" applyFont="1" applyFill="1" applyBorder="1" applyAlignment="1">
      <alignment horizontal="center" vertical="center" wrapText="1"/>
    </xf>
    <xf numFmtId="0" fontId="14" fillId="11" borderId="36" xfId="0" applyFont="1" applyFill="1" applyBorder="1" applyAlignment="1">
      <alignment horizontal="center" vertical="center" wrapText="1"/>
    </xf>
    <xf numFmtId="0" fontId="14" fillId="11" borderId="37" xfId="0" applyFont="1" applyFill="1" applyBorder="1" applyAlignment="1">
      <alignment horizontal="center" vertical="center" wrapText="1"/>
    </xf>
    <xf numFmtId="0" fontId="13" fillId="22" borderId="11" xfId="0" applyFont="1" applyFill="1" applyBorder="1" applyAlignment="1">
      <alignment wrapText="1"/>
    </xf>
    <xf numFmtId="0" fontId="10" fillId="22" borderId="11" xfId="0" applyFont="1" applyFill="1" applyBorder="1" applyAlignment="1">
      <alignment wrapText="1"/>
    </xf>
    <xf numFmtId="0" fontId="14" fillId="6" borderId="31" xfId="0" applyFont="1" applyFill="1" applyBorder="1" applyAlignment="1">
      <alignment horizontal="center" vertical="center" wrapText="1"/>
    </xf>
    <xf numFmtId="0" fontId="14" fillId="6" borderId="37" xfId="0" applyFont="1" applyFill="1" applyBorder="1" applyAlignment="1">
      <alignment horizontal="center" vertical="center" wrapText="1"/>
    </xf>
    <xf numFmtId="0" fontId="14" fillId="5" borderId="31" xfId="0" applyFont="1" applyFill="1" applyBorder="1" applyAlignment="1">
      <alignment horizontal="center" vertical="center" wrapText="1"/>
    </xf>
    <xf numFmtId="0" fontId="9" fillId="5" borderId="36" xfId="0" applyFont="1" applyFill="1" applyBorder="1" applyAlignment="1">
      <alignment horizontal="center" vertical="center" wrapText="1"/>
    </xf>
    <xf numFmtId="0" fontId="9" fillId="5" borderId="37" xfId="0" applyFont="1" applyFill="1" applyBorder="1" applyAlignment="1">
      <alignment horizontal="center" vertical="center" wrapText="1"/>
    </xf>
    <xf numFmtId="0" fontId="14" fillId="6" borderId="36" xfId="0" applyFont="1" applyFill="1" applyBorder="1" applyAlignment="1">
      <alignment horizontal="center" vertical="center" wrapText="1"/>
    </xf>
    <xf numFmtId="0" fontId="14" fillId="15" borderId="31" xfId="0" applyFont="1" applyFill="1" applyBorder="1" applyAlignment="1">
      <alignment horizontal="center" vertical="center" wrapText="1"/>
    </xf>
    <xf numFmtId="0" fontId="14" fillId="15" borderId="37" xfId="0" applyFont="1" applyFill="1" applyBorder="1" applyAlignment="1">
      <alignment horizontal="center" vertical="center" wrapText="1"/>
    </xf>
    <xf numFmtId="0" fontId="19" fillId="12" borderId="31" xfId="3" applyFont="1" applyFill="1" applyBorder="1" applyAlignment="1">
      <alignment horizontal="left" vertical="center" wrapText="1"/>
    </xf>
    <xf numFmtId="0" fontId="9" fillId="0" borderId="36" xfId="0" applyFont="1" applyBorder="1" applyAlignment="1">
      <alignment vertical="center" wrapText="1"/>
    </xf>
    <xf numFmtId="0" fontId="14" fillId="12" borderId="11" xfId="0" applyFont="1" applyFill="1" applyBorder="1" applyAlignment="1">
      <alignment horizontal="center" vertical="center" wrapText="1"/>
    </xf>
    <xf numFmtId="0" fontId="19" fillId="6" borderId="11" xfId="3" applyFont="1" applyFill="1" applyBorder="1" applyAlignment="1">
      <alignment horizontal="center" vertical="center" wrapText="1"/>
    </xf>
    <xf numFmtId="0" fontId="9" fillId="6" borderId="37" xfId="0" applyFont="1" applyFill="1" applyBorder="1" applyAlignment="1">
      <alignment horizontal="center" vertical="center" wrapText="1"/>
    </xf>
    <xf numFmtId="0" fontId="19" fillId="11" borderId="31" xfId="3" applyFont="1" applyFill="1" applyBorder="1" applyAlignment="1">
      <alignment horizontal="center" vertical="center"/>
    </xf>
    <xf numFmtId="0" fontId="14" fillId="11" borderId="38" xfId="0" applyFont="1" applyFill="1" applyBorder="1" applyAlignment="1">
      <alignment horizontal="center" vertical="center"/>
    </xf>
    <xf numFmtId="0" fontId="14" fillId="11" borderId="33" xfId="0" applyFont="1" applyFill="1" applyBorder="1" applyAlignment="1">
      <alignment horizontal="center" vertical="center"/>
    </xf>
    <xf numFmtId="0" fontId="14" fillId="12" borderId="31" xfId="0" applyFont="1" applyFill="1" applyBorder="1" applyAlignment="1">
      <alignment horizontal="center" vertical="center" wrapText="1"/>
    </xf>
    <xf numFmtId="0" fontId="9" fillId="0" borderId="37" xfId="0" applyFont="1" applyBorder="1" applyAlignment="1">
      <alignment horizontal="center" vertical="center" wrapText="1"/>
    </xf>
    <xf numFmtId="0" fontId="14" fillId="6" borderId="7" xfId="0" applyFont="1" applyFill="1" applyBorder="1" applyAlignment="1">
      <alignment horizontal="center" vertical="center" wrapText="1"/>
    </xf>
    <xf numFmtId="0" fontId="14" fillId="5" borderId="36" xfId="0" applyFont="1" applyFill="1" applyBorder="1" applyAlignment="1">
      <alignment horizontal="center" vertical="center" wrapText="1"/>
    </xf>
    <xf numFmtId="0" fontId="14" fillId="5" borderId="37" xfId="0" applyFont="1" applyFill="1" applyBorder="1" applyAlignment="1">
      <alignment horizontal="center" vertical="center" wrapText="1"/>
    </xf>
    <xf numFmtId="0" fontId="9" fillId="6" borderId="36" xfId="0" applyFont="1" applyFill="1" applyBorder="1" applyAlignment="1">
      <alignment horizontal="center" vertical="center" wrapText="1"/>
    </xf>
    <xf numFmtId="0" fontId="9" fillId="15" borderId="37" xfId="0" applyFont="1" applyFill="1" applyBorder="1" applyAlignment="1">
      <alignment horizontal="center" vertical="center" wrapText="1"/>
    </xf>
    <xf numFmtId="0" fontId="9" fillId="0" borderId="36" xfId="0" applyFont="1" applyBorder="1" applyAlignment="1">
      <alignment horizontal="center" vertical="center" wrapText="1"/>
    </xf>
    <xf numFmtId="0" fontId="9" fillId="12" borderId="31" xfId="0" applyFont="1" applyFill="1" applyBorder="1" applyAlignment="1">
      <alignment horizontal="center" vertical="center" wrapText="1"/>
    </xf>
    <xf numFmtId="0" fontId="9" fillId="0" borderId="12" xfId="0" applyFont="1" applyBorder="1" applyAlignment="1">
      <alignment horizontal="center" vertical="center" wrapText="1"/>
    </xf>
    <xf numFmtId="0" fontId="19" fillId="6" borderId="7" xfId="3" applyFont="1" applyFill="1" applyBorder="1" applyAlignment="1">
      <alignment horizontal="center" vertical="center" wrapText="1"/>
    </xf>
    <xf numFmtId="0" fontId="0" fillId="0" borderId="12" xfId="0" applyBorder="1" applyAlignment="1">
      <alignment horizontal="center" vertical="center" wrapText="1"/>
    </xf>
    <xf numFmtId="0" fontId="0" fillId="0" borderId="21" xfId="0" applyBorder="1" applyAlignment="1">
      <alignment horizontal="center" vertical="center" wrapText="1"/>
    </xf>
    <xf numFmtId="49" fontId="19" fillId="6" borderId="7" xfId="3" applyNumberFormat="1" applyFont="1" applyFill="1" applyBorder="1" applyAlignment="1">
      <alignment horizontal="center" vertical="center" wrapText="1"/>
    </xf>
    <xf numFmtId="4" fontId="14" fillId="5" borderId="31" xfId="0" applyNumberFormat="1" applyFont="1" applyFill="1" applyBorder="1" applyAlignment="1">
      <alignment horizontal="center" vertical="center" wrapText="1"/>
    </xf>
    <xf numFmtId="4" fontId="9" fillId="5" borderId="37" xfId="0" applyNumberFormat="1" applyFont="1" applyFill="1" applyBorder="1" applyAlignment="1">
      <alignment horizontal="center" vertical="center" wrapText="1"/>
    </xf>
    <xf numFmtId="4" fontId="14" fillId="15" borderId="31" xfId="0" applyNumberFormat="1" applyFont="1" applyFill="1" applyBorder="1" applyAlignment="1">
      <alignment horizontal="center" vertical="center" wrapText="1"/>
    </xf>
    <xf numFmtId="4" fontId="9" fillId="15" borderId="36" xfId="0" applyNumberFormat="1" applyFont="1" applyFill="1" applyBorder="1" applyAlignment="1">
      <alignment horizontal="center" vertical="center" wrapText="1"/>
    </xf>
    <xf numFmtId="4" fontId="9" fillId="15" borderId="37" xfId="0" applyNumberFormat="1" applyFont="1" applyFill="1" applyBorder="1" applyAlignment="1">
      <alignment horizontal="center" vertical="center" wrapText="1"/>
    </xf>
    <xf numFmtId="4" fontId="14" fillId="5" borderId="37" xfId="0" applyNumberFormat="1" applyFont="1" applyFill="1" applyBorder="1" applyAlignment="1">
      <alignment horizontal="center" vertical="center" wrapText="1"/>
    </xf>
    <xf numFmtId="4" fontId="9" fillId="15" borderId="31" xfId="0" applyNumberFormat="1" applyFont="1" applyFill="1" applyBorder="1" applyAlignment="1">
      <alignment horizontal="center" vertical="center" wrapText="1"/>
    </xf>
    <xf numFmtId="0" fontId="14" fillId="11" borderId="11" xfId="0" applyFont="1" applyFill="1" applyBorder="1" applyAlignment="1">
      <alignment horizontal="center" vertical="center" wrapText="1"/>
    </xf>
    <xf numFmtId="0" fontId="9" fillId="11" borderId="11" xfId="0" applyFont="1" applyFill="1" applyBorder="1" applyAlignment="1">
      <alignment horizontal="center" vertical="center"/>
    </xf>
    <xf numFmtId="0" fontId="14" fillId="11" borderId="11" xfId="0" applyFont="1" applyFill="1" applyBorder="1" applyAlignment="1">
      <alignment wrapText="1"/>
    </xf>
    <xf numFmtId="0" fontId="9" fillId="11" borderId="11" xfId="0" applyFont="1" applyFill="1" applyBorder="1" applyAlignment="1">
      <alignment wrapText="1"/>
    </xf>
    <xf numFmtId="0" fontId="14" fillId="11" borderId="31" xfId="0" applyFont="1" applyFill="1" applyBorder="1" applyAlignment="1">
      <alignment wrapText="1"/>
    </xf>
    <xf numFmtId="0" fontId="9" fillId="11" borderId="36" xfId="0" applyFont="1" applyFill="1" applyBorder="1" applyAlignment="1">
      <alignment wrapText="1"/>
    </xf>
    <xf numFmtId="0" fontId="9" fillId="11" borderId="37" xfId="0" applyFont="1" applyFill="1" applyBorder="1" applyAlignment="1">
      <alignment wrapText="1"/>
    </xf>
    <xf numFmtId="0" fontId="9" fillId="12" borderId="37" xfId="0" applyFont="1" applyFill="1" applyBorder="1" applyAlignment="1">
      <alignment horizontal="center" vertical="center" wrapText="1"/>
    </xf>
    <xf numFmtId="0" fontId="14" fillId="12" borderId="34" xfId="0" quotePrefix="1" applyFont="1" applyFill="1" applyBorder="1" applyAlignment="1">
      <alignment horizontal="center" vertical="center" wrapText="1"/>
    </xf>
    <xf numFmtId="0" fontId="9" fillId="0" borderId="29" xfId="0" applyFont="1" applyBorder="1" applyAlignment="1">
      <alignment horizontal="center" vertical="center" wrapText="1"/>
    </xf>
    <xf numFmtId="0" fontId="9" fillId="0" borderId="35" xfId="0" applyFont="1" applyBorder="1" applyAlignment="1">
      <alignment horizontal="center" vertical="center" wrapText="1"/>
    </xf>
    <xf numFmtId="0" fontId="14" fillId="15" borderId="34" xfId="0" quotePrefix="1" applyFont="1" applyFill="1" applyBorder="1" applyAlignment="1">
      <alignment horizontal="center" vertical="center" wrapText="1"/>
    </xf>
    <xf numFmtId="0" fontId="9" fillId="15" borderId="29" xfId="0" applyFont="1" applyFill="1" applyBorder="1" applyAlignment="1">
      <alignment horizontal="center" vertical="center" wrapText="1"/>
    </xf>
    <xf numFmtId="0" fontId="9" fillId="15" borderId="35" xfId="0" applyFont="1" applyFill="1" applyBorder="1" applyAlignment="1">
      <alignment horizontal="center" vertical="center" wrapText="1"/>
    </xf>
    <xf numFmtId="0" fontId="14" fillId="6" borderId="34" xfId="0" quotePrefix="1" applyFont="1" applyFill="1" applyBorder="1" applyAlignment="1">
      <alignment horizontal="center" vertical="center" wrapText="1"/>
    </xf>
    <xf numFmtId="0" fontId="9" fillId="6" borderId="29" xfId="0" applyFont="1" applyFill="1" applyBorder="1" applyAlignment="1">
      <alignment horizontal="center" vertical="center" wrapText="1"/>
    </xf>
    <xf numFmtId="0" fontId="9" fillId="6" borderId="35" xfId="0" applyFont="1" applyFill="1" applyBorder="1" applyAlignment="1">
      <alignment horizontal="center" vertical="center" wrapText="1"/>
    </xf>
    <xf numFmtId="0" fontId="9" fillId="5" borderId="36" xfId="0" applyFont="1" applyFill="1" applyBorder="1" applyAlignment="1">
      <alignment horizontal="center" vertical="center"/>
    </xf>
    <xf numFmtId="0" fontId="9" fillId="5" borderId="37" xfId="0" applyFont="1" applyFill="1" applyBorder="1" applyAlignment="1">
      <alignment horizontal="center" vertical="center"/>
    </xf>
    <xf numFmtId="0" fontId="9" fillId="6" borderId="36" xfId="0" applyFont="1" applyFill="1" applyBorder="1" applyAlignment="1">
      <alignment horizontal="center" vertical="center"/>
    </xf>
    <xf numFmtId="0" fontId="9" fillId="6" borderId="37" xfId="0" applyFont="1" applyFill="1" applyBorder="1" applyAlignment="1">
      <alignment horizontal="center" vertical="center"/>
    </xf>
    <xf numFmtId="0" fontId="19" fillId="6" borderId="12" xfId="3" applyFont="1" applyFill="1" applyBorder="1" applyAlignment="1">
      <alignment horizontal="center" vertical="center" wrapText="1"/>
    </xf>
    <xf numFmtId="0" fontId="19" fillId="6" borderId="21" xfId="3" applyFont="1" applyFill="1" applyBorder="1" applyAlignment="1">
      <alignment horizontal="center" vertical="center" wrapText="1"/>
    </xf>
    <xf numFmtId="4" fontId="14" fillId="11" borderId="31" xfId="0" applyNumberFormat="1" applyFont="1" applyFill="1" applyBorder="1" applyAlignment="1">
      <alignment horizontal="center" vertical="center" wrapText="1"/>
    </xf>
    <xf numFmtId="0" fontId="14" fillId="12" borderId="34" xfId="0" applyFont="1" applyFill="1" applyBorder="1" applyAlignment="1">
      <alignment vertical="center" wrapText="1"/>
    </xf>
    <xf numFmtId="0" fontId="9" fillId="0" borderId="29" xfId="0" applyFont="1" applyBorder="1" applyAlignment="1">
      <alignment vertical="center"/>
    </xf>
    <xf numFmtId="0" fontId="9" fillId="0" borderId="35" xfId="0" applyFont="1" applyBorder="1" applyAlignment="1">
      <alignment vertical="center"/>
    </xf>
    <xf numFmtId="0" fontId="9" fillId="12" borderId="36" xfId="0" applyFont="1" applyFill="1" applyBorder="1" applyAlignment="1">
      <alignment horizontal="center" vertical="center" wrapText="1"/>
    </xf>
    <xf numFmtId="4" fontId="14" fillId="6" borderId="31" xfId="0" applyNumberFormat="1" applyFont="1" applyFill="1" applyBorder="1" applyAlignment="1">
      <alignment horizontal="center" vertical="center" wrapText="1"/>
    </xf>
    <xf numFmtId="4" fontId="14" fillId="15" borderId="7" xfId="0" applyNumberFormat="1" applyFont="1" applyFill="1" applyBorder="1" applyAlignment="1">
      <alignment horizontal="center" vertical="center" wrapText="1"/>
    </xf>
    <xf numFmtId="0" fontId="9" fillId="0" borderId="21" xfId="0" applyFont="1" applyBorder="1" applyAlignment="1">
      <alignment horizontal="center" vertical="center"/>
    </xf>
    <xf numFmtId="0" fontId="13" fillId="17" borderId="11" xfId="0" applyFont="1" applyFill="1" applyBorder="1" applyAlignment="1">
      <alignment horizontal="center" vertical="center" wrapText="1"/>
    </xf>
    <xf numFmtId="0" fontId="9" fillId="0" borderId="11" xfId="0" applyFont="1" applyBorder="1" applyAlignment="1">
      <alignment horizontal="center" vertical="center"/>
    </xf>
    <xf numFmtId="0" fontId="10" fillId="12" borderId="11" xfId="0" applyFont="1" applyFill="1" applyBorder="1" applyAlignment="1">
      <alignment horizontal="center" vertical="center" wrapText="1"/>
    </xf>
    <xf numFmtId="0" fontId="10" fillId="12" borderId="31" xfId="0" applyFont="1" applyFill="1" applyBorder="1" applyAlignment="1">
      <alignment horizontal="center" vertical="center" wrapText="1"/>
    </xf>
    <xf numFmtId="0" fontId="9" fillId="5" borderId="11" xfId="0" applyFont="1" applyFill="1" applyBorder="1" applyAlignment="1">
      <alignment horizontal="center" vertical="center" wrapText="1"/>
    </xf>
    <xf numFmtId="0" fontId="9" fillId="0" borderId="11" xfId="0" applyFont="1" applyBorder="1" applyAlignment="1">
      <alignment horizontal="center" vertical="center" wrapText="1"/>
    </xf>
    <xf numFmtId="0" fontId="9" fillId="15" borderId="31" xfId="0" applyFont="1" applyFill="1" applyBorder="1" applyAlignment="1">
      <alignment horizontal="center" vertical="center" wrapText="1"/>
    </xf>
    <xf numFmtId="0" fontId="9" fillId="15" borderId="36" xfId="0" applyFont="1" applyFill="1" applyBorder="1" applyAlignment="1">
      <alignment horizontal="center" vertical="center" wrapText="1"/>
    </xf>
    <xf numFmtId="0" fontId="9" fillId="6" borderId="31" xfId="0" applyFont="1" applyFill="1" applyBorder="1" applyAlignment="1">
      <alignment horizontal="center" vertical="center" wrapText="1"/>
    </xf>
    <xf numFmtId="0" fontId="13" fillId="18" borderId="7" xfId="1" applyFont="1" applyFill="1" applyBorder="1" applyAlignment="1">
      <alignment horizontal="center" vertical="center" wrapText="1"/>
    </xf>
    <xf numFmtId="0" fontId="13" fillId="18" borderId="7" xfId="0" applyFont="1" applyFill="1" applyBorder="1" applyAlignment="1">
      <alignment horizontal="center" vertical="center" wrapText="1"/>
    </xf>
    <xf numFmtId="0" fontId="13" fillId="11" borderId="7" xfId="0" applyFont="1" applyFill="1" applyBorder="1" applyAlignment="1">
      <alignment horizontal="center" vertical="center" wrapText="1"/>
    </xf>
    <xf numFmtId="164" fontId="14" fillId="19" borderId="7" xfId="0" applyNumberFormat="1" applyFont="1" applyFill="1" applyBorder="1" applyAlignment="1">
      <alignment horizontal="center" vertical="center" wrapText="1"/>
    </xf>
    <xf numFmtId="4" fontId="13" fillId="17" borderId="7" xfId="0" applyNumberFormat="1" applyFont="1" applyFill="1" applyBorder="1" applyAlignment="1">
      <alignment vertical="center" wrapText="1"/>
    </xf>
    <xf numFmtId="0" fontId="9" fillId="0" borderId="21" xfId="0" applyFont="1" applyBorder="1" applyAlignment="1">
      <alignment vertical="center"/>
    </xf>
    <xf numFmtId="4" fontId="13" fillId="17" borderId="7" xfId="0" applyNumberFormat="1" applyFont="1" applyFill="1" applyBorder="1" applyAlignment="1">
      <alignment horizontal="center" vertical="center" wrapText="1"/>
    </xf>
    <xf numFmtId="0" fontId="13" fillId="17" borderId="7" xfId="0" applyFont="1" applyFill="1" applyBorder="1" applyAlignment="1">
      <alignment horizontal="center" vertical="center" wrapText="1"/>
    </xf>
    <xf numFmtId="1" fontId="13" fillId="17" borderId="11" xfId="0" applyNumberFormat="1" applyFont="1" applyFill="1" applyBorder="1" applyAlignment="1">
      <alignment vertical="center" wrapText="1"/>
    </xf>
    <xf numFmtId="0" fontId="9" fillId="0" borderId="11" xfId="0" applyFont="1" applyBorder="1" applyAlignment="1">
      <alignment vertical="center"/>
    </xf>
    <xf numFmtId="49" fontId="13" fillId="17" borderId="11" xfId="0" applyNumberFormat="1" applyFont="1" applyFill="1" applyBorder="1" applyAlignment="1">
      <alignment horizontal="center" vertical="center" wrapText="1"/>
    </xf>
  </cellXfs>
  <cellStyles count="4">
    <cellStyle name="Good" xfId="3" builtinId="26"/>
    <cellStyle name="Normal" xfId="0" builtinId="0"/>
    <cellStyle name="Normal 2" xfId="1" xr:uid="{00000000-0005-0000-0000-000002000000}"/>
    <cellStyle name="Normal 2 2" xfId="2" xr:uid="{00000000-0005-0000-0000-000003000000}"/>
  </cellStyles>
  <dxfs count="0"/>
  <tableStyles count="0" defaultTableStyle="TableStyleMedium2" defaultPivotStyle="PivotStyleLight16"/>
  <colors>
    <mruColors>
      <color rgb="FF66FF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Documents\Doc%20Doina\Serviciu\Monitorizare\2014%20-%202020\In%20lucru\Etapizare%20proiecte\Indicatori%20etapizate\25%2010_BI%20%20INDICATORI%20proiecte%20categoria%206%20etapizare%20-%2019%20proiecte%20modifica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icatori Etapizate"/>
      <sheetName val="format tabel Gina"/>
      <sheetName val="Sheet1"/>
    </sheetNames>
    <sheetDataSet>
      <sheetData sheetId="0"/>
      <sheetData sheetId="1"/>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Q17"/>
  <sheetViews>
    <sheetView tabSelected="1" topLeftCell="D4" zoomScaleNormal="100" workbookViewId="0">
      <selection activeCell="J6" sqref="J6:J8"/>
    </sheetView>
  </sheetViews>
  <sheetFormatPr defaultColWidth="9.109375" defaultRowHeight="14.4" x14ac:dyDescent="0.3"/>
  <cols>
    <col min="1" max="1" width="9.109375" style="112"/>
    <col min="2" max="2" width="14.6640625" style="112" customWidth="1"/>
    <col min="3" max="3" width="16.44140625" style="112" customWidth="1"/>
    <col min="4" max="4" width="18" style="112" customWidth="1"/>
    <col min="5" max="5" width="23.44140625" style="112" customWidth="1"/>
    <col min="6" max="6" width="8" style="112" customWidth="1"/>
    <col min="7" max="7" width="16.44140625" style="112" customWidth="1"/>
    <col min="8" max="8" width="10" style="112" customWidth="1"/>
    <col min="9" max="9" width="31" style="112" customWidth="1"/>
    <col min="10" max="10" width="25.33203125" style="244" customWidth="1"/>
    <col min="11" max="11" width="19.5546875" style="112" customWidth="1"/>
    <col min="12" max="12" width="10.21875" style="112" customWidth="1"/>
    <col min="13" max="13" width="30.21875" style="112" customWidth="1"/>
    <col min="14" max="14" width="53.6640625" style="112" customWidth="1"/>
    <col min="15" max="15" width="26.33203125" style="112" customWidth="1"/>
    <col min="17" max="17" width="26.109375" style="112" customWidth="1"/>
    <col min="18" max="16384" width="9.109375" style="112"/>
  </cols>
  <sheetData>
    <row r="1" spans="1:17" ht="57.6" x14ac:dyDescent="0.3">
      <c r="A1" s="108" t="s">
        <v>48</v>
      </c>
      <c r="B1" s="108" t="s">
        <v>49</v>
      </c>
      <c r="C1" s="109" t="s">
        <v>50</v>
      </c>
      <c r="D1" s="109" t="s">
        <v>51</v>
      </c>
      <c r="E1" s="110" t="s">
        <v>52</v>
      </c>
      <c r="F1" s="110" t="s">
        <v>224</v>
      </c>
      <c r="G1" s="110" t="s">
        <v>55</v>
      </c>
      <c r="H1" s="110" t="s">
        <v>224</v>
      </c>
      <c r="I1" s="110" t="s">
        <v>229</v>
      </c>
      <c r="J1" s="242" t="s">
        <v>53</v>
      </c>
      <c r="K1" s="111" t="s">
        <v>56</v>
      </c>
      <c r="L1" s="111" t="s">
        <v>228</v>
      </c>
      <c r="M1" s="111"/>
      <c r="N1" s="109" t="s">
        <v>247</v>
      </c>
      <c r="O1" s="109" t="s">
        <v>54</v>
      </c>
      <c r="Q1" s="109" t="s">
        <v>57</v>
      </c>
    </row>
    <row r="2" spans="1:17" ht="83.4" customHeight="1" x14ac:dyDescent="0.3">
      <c r="A2" s="254">
        <v>1</v>
      </c>
      <c r="B2" s="255" t="s">
        <v>58</v>
      </c>
      <c r="C2" s="256" t="s">
        <v>59</v>
      </c>
      <c r="D2" s="257" t="s">
        <v>60</v>
      </c>
      <c r="E2" s="258" t="s">
        <v>223</v>
      </c>
      <c r="F2" s="261" t="s">
        <v>225</v>
      </c>
      <c r="G2" s="265" t="s">
        <v>63</v>
      </c>
      <c r="H2" s="231"/>
      <c r="I2" s="265" t="s">
        <v>61</v>
      </c>
      <c r="J2" s="260" t="s">
        <v>61</v>
      </c>
      <c r="K2" s="239" t="s">
        <v>233</v>
      </c>
      <c r="L2" s="232" t="s">
        <v>230</v>
      </c>
      <c r="M2" s="232" t="s">
        <v>235</v>
      </c>
      <c r="N2" s="264" t="s">
        <v>250</v>
      </c>
      <c r="O2" s="251" t="s">
        <v>62</v>
      </c>
      <c r="Q2" s="251" t="s">
        <v>64</v>
      </c>
    </row>
    <row r="3" spans="1:17" ht="111" customHeight="1" x14ac:dyDescent="0.3">
      <c r="A3" s="254"/>
      <c r="B3" s="255"/>
      <c r="C3" s="256"/>
      <c r="D3" s="257"/>
      <c r="E3" s="259"/>
      <c r="F3" s="262"/>
      <c r="G3" s="266"/>
      <c r="H3" s="237" t="s">
        <v>226</v>
      </c>
      <c r="I3" s="262"/>
      <c r="J3" s="260"/>
      <c r="K3" s="245" t="s">
        <v>231</v>
      </c>
      <c r="L3" s="239" t="s">
        <v>234</v>
      </c>
      <c r="M3" s="239" t="s">
        <v>245</v>
      </c>
      <c r="N3" s="253"/>
      <c r="O3" s="252"/>
      <c r="Q3" s="252"/>
    </row>
    <row r="4" spans="1:17" ht="37.799999999999997" customHeight="1" x14ac:dyDescent="0.3">
      <c r="A4" s="254"/>
      <c r="B4" s="255"/>
      <c r="C4" s="256"/>
      <c r="D4" s="257"/>
      <c r="E4" s="259"/>
      <c r="F4" s="262"/>
      <c r="G4" s="266"/>
      <c r="H4" s="262" t="s">
        <v>227</v>
      </c>
      <c r="I4" s="266" t="s">
        <v>65</v>
      </c>
      <c r="J4" s="260" t="s">
        <v>65</v>
      </c>
      <c r="K4" s="268" t="s">
        <v>232</v>
      </c>
      <c r="L4" s="270" t="s">
        <v>236</v>
      </c>
      <c r="M4" s="238"/>
      <c r="N4" s="200"/>
      <c r="O4" s="252"/>
      <c r="Q4" s="252"/>
    </row>
    <row r="5" spans="1:17" ht="68.25" customHeight="1" x14ac:dyDescent="0.3">
      <c r="A5" s="254"/>
      <c r="B5" s="255"/>
      <c r="C5" s="256"/>
      <c r="D5" s="257"/>
      <c r="E5" s="259"/>
      <c r="F5" s="263"/>
      <c r="G5" s="267"/>
      <c r="H5" s="263"/>
      <c r="I5" s="263"/>
      <c r="J5" s="260"/>
      <c r="K5" s="269"/>
      <c r="L5" s="263"/>
      <c r="M5" s="238" t="s">
        <v>244</v>
      </c>
      <c r="N5" s="200"/>
      <c r="O5" s="253"/>
      <c r="Q5" s="253"/>
    </row>
    <row r="6" spans="1:17" ht="72" x14ac:dyDescent="0.3">
      <c r="A6" s="254">
        <v>3</v>
      </c>
      <c r="B6" s="271" t="s">
        <v>67</v>
      </c>
      <c r="C6" s="272" t="s">
        <v>68</v>
      </c>
      <c r="D6" s="273" t="s">
        <v>69</v>
      </c>
      <c r="E6" s="258"/>
      <c r="F6" s="230"/>
      <c r="G6" s="275" t="s">
        <v>262</v>
      </c>
      <c r="H6" s="236"/>
      <c r="I6" s="236"/>
      <c r="J6" s="278" t="s">
        <v>70</v>
      </c>
      <c r="K6" s="113" t="s">
        <v>72</v>
      </c>
      <c r="L6" s="113" t="s">
        <v>237</v>
      </c>
      <c r="M6" s="113" t="s">
        <v>240</v>
      </c>
      <c r="N6" s="274" t="s">
        <v>261</v>
      </c>
      <c r="O6" s="271" t="s">
        <v>71</v>
      </c>
      <c r="Q6" s="276" t="s">
        <v>73</v>
      </c>
    </row>
    <row r="7" spans="1:17" ht="129.6" x14ac:dyDescent="0.3">
      <c r="A7" s="254"/>
      <c r="B7" s="271"/>
      <c r="C7" s="272"/>
      <c r="D7" s="273"/>
      <c r="E7" s="258"/>
      <c r="F7" s="230"/>
      <c r="G7" s="275"/>
      <c r="H7" s="236" t="s">
        <v>234</v>
      </c>
      <c r="I7" s="236" t="s">
        <v>260</v>
      </c>
      <c r="J7" s="278"/>
      <c r="K7" s="246" t="s">
        <v>238</v>
      </c>
      <c r="L7" s="113"/>
      <c r="M7" s="113" t="s">
        <v>263</v>
      </c>
      <c r="N7" s="271"/>
      <c r="O7" s="271"/>
      <c r="Q7" s="276"/>
    </row>
    <row r="8" spans="1:17" ht="57.6" x14ac:dyDescent="0.3">
      <c r="A8" s="254"/>
      <c r="B8" s="271"/>
      <c r="C8" s="272"/>
      <c r="D8" s="273"/>
      <c r="E8" s="258"/>
      <c r="F8" s="230"/>
      <c r="G8" s="275"/>
      <c r="H8" s="236"/>
      <c r="I8" s="236"/>
      <c r="J8" s="278"/>
      <c r="K8" s="246" t="s">
        <v>239</v>
      </c>
      <c r="L8" s="113"/>
      <c r="M8" s="113" t="s">
        <v>244</v>
      </c>
      <c r="N8" s="271"/>
      <c r="O8" s="271"/>
      <c r="Q8" s="276"/>
    </row>
    <row r="9" spans="1:17" ht="255.6" customHeight="1" x14ac:dyDescent="0.3">
      <c r="A9" s="254">
        <v>3</v>
      </c>
      <c r="B9" s="271" t="s">
        <v>74</v>
      </c>
      <c r="C9" s="272" t="s">
        <v>75</v>
      </c>
      <c r="D9" s="273" t="s">
        <v>76</v>
      </c>
      <c r="E9" s="258" t="s">
        <v>77</v>
      </c>
      <c r="F9" s="230"/>
      <c r="G9" s="275" t="s">
        <v>215</v>
      </c>
      <c r="H9" s="236" t="s">
        <v>259</v>
      </c>
      <c r="I9" s="236" t="s">
        <v>258</v>
      </c>
      <c r="J9" s="243"/>
      <c r="K9" s="277" t="s">
        <v>216</v>
      </c>
      <c r="L9" s="229"/>
      <c r="M9" s="229" t="s">
        <v>78</v>
      </c>
      <c r="N9" s="271" t="s">
        <v>79</v>
      </c>
      <c r="O9" s="271" t="s">
        <v>214</v>
      </c>
      <c r="Q9" s="271" t="s">
        <v>217</v>
      </c>
    </row>
    <row r="10" spans="1:17" ht="128.4" customHeight="1" x14ac:dyDescent="0.3">
      <c r="A10" s="254"/>
      <c r="B10" s="271"/>
      <c r="C10" s="272"/>
      <c r="D10" s="273"/>
      <c r="E10" s="258"/>
      <c r="F10" s="230"/>
      <c r="G10" s="275"/>
      <c r="H10" s="236"/>
      <c r="I10" s="236"/>
      <c r="J10" s="243" t="s">
        <v>80</v>
      </c>
      <c r="K10" s="277"/>
      <c r="L10" s="229"/>
      <c r="M10" s="229"/>
      <c r="N10" s="271"/>
      <c r="O10" s="271"/>
      <c r="Q10" s="271"/>
    </row>
    <row r="11" spans="1:17" ht="216" customHeight="1" x14ac:dyDescent="0.3">
      <c r="A11" s="254">
        <v>6</v>
      </c>
      <c r="B11" s="271" t="s">
        <v>81</v>
      </c>
      <c r="C11" s="272" t="s">
        <v>82</v>
      </c>
      <c r="D11" s="273" t="s">
        <v>83</v>
      </c>
      <c r="E11" s="258" t="s">
        <v>84</v>
      </c>
      <c r="F11" s="230"/>
      <c r="G11" s="258" t="s">
        <v>86</v>
      </c>
      <c r="H11" s="230" t="s">
        <v>241</v>
      </c>
      <c r="I11" s="247" t="s">
        <v>246</v>
      </c>
      <c r="J11" s="243"/>
      <c r="K11" s="277" t="s">
        <v>243</v>
      </c>
      <c r="L11" s="248" t="s">
        <v>254</v>
      </c>
      <c r="M11" s="229" t="s">
        <v>248</v>
      </c>
      <c r="N11" s="199" t="s">
        <v>249</v>
      </c>
      <c r="O11" s="271" t="s">
        <v>85</v>
      </c>
      <c r="Q11" s="271" t="s">
        <v>87</v>
      </c>
    </row>
    <row r="12" spans="1:17" ht="57.6" x14ac:dyDescent="0.3">
      <c r="A12" s="254"/>
      <c r="B12" s="271"/>
      <c r="C12" s="272"/>
      <c r="D12" s="273"/>
      <c r="E12" s="258"/>
      <c r="F12" s="230"/>
      <c r="G12" s="258"/>
      <c r="H12" s="230"/>
      <c r="I12" s="230"/>
      <c r="J12" s="243" t="s">
        <v>242</v>
      </c>
      <c r="K12" s="277"/>
      <c r="L12" s="240"/>
      <c r="M12" s="229" t="s">
        <v>244</v>
      </c>
      <c r="N12" s="199" t="s">
        <v>88</v>
      </c>
      <c r="O12" s="271"/>
      <c r="Q12" s="271"/>
    </row>
    <row r="13" spans="1:17" ht="90" customHeight="1" x14ac:dyDescent="0.3">
      <c r="A13" s="279">
        <v>2</v>
      </c>
      <c r="B13" s="281" t="s">
        <v>89</v>
      </c>
      <c r="C13" s="283" t="s">
        <v>90</v>
      </c>
      <c r="D13" s="284" t="s">
        <v>91</v>
      </c>
      <c r="E13" s="261" t="s">
        <v>92</v>
      </c>
      <c r="F13" s="234"/>
      <c r="G13" s="265" t="s">
        <v>204</v>
      </c>
      <c r="H13" s="231" t="s">
        <v>234</v>
      </c>
      <c r="I13" s="231" t="s">
        <v>251</v>
      </c>
      <c r="J13" s="287"/>
      <c r="K13" s="270" t="s">
        <v>255</v>
      </c>
      <c r="L13" s="232" t="s">
        <v>253</v>
      </c>
      <c r="M13" s="232" t="s">
        <v>252</v>
      </c>
      <c r="N13" s="281" t="s">
        <v>92</v>
      </c>
      <c r="O13" s="251" t="s">
        <v>203</v>
      </c>
      <c r="Q13" s="251" t="s">
        <v>87</v>
      </c>
    </row>
    <row r="14" spans="1:17" ht="211.5" customHeight="1" x14ac:dyDescent="0.3">
      <c r="A14" s="280"/>
      <c r="B14" s="282"/>
      <c r="C14" s="280"/>
      <c r="D14" s="285"/>
      <c r="E14" s="286"/>
      <c r="F14" s="235"/>
      <c r="G14" s="267"/>
      <c r="H14" s="250" t="s">
        <v>256</v>
      </c>
      <c r="I14" s="241" t="s">
        <v>257</v>
      </c>
      <c r="J14" s="288"/>
      <c r="K14" s="290"/>
      <c r="L14" s="233"/>
      <c r="M14" s="249" t="s">
        <v>250</v>
      </c>
      <c r="N14" s="282"/>
      <c r="O14" s="253"/>
      <c r="Q14" s="253"/>
    </row>
    <row r="15" spans="1:17" ht="204" customHeight="1" x14ac:dyDescent="0.3">
      <c r="A15" s="254">
        <v>3</v>
      </c>
      <c r="B15" s="271" t="s">
        <v>93</v>
      </c>
      <c r="C15" s="272" t="s">
        <v>94</v>
      </c>
      <c r="D15" s="273" t="s">
        <v>95</v>
      </c>
      <c r="E15" s="258" t="s">
        <v>44</v>
      </c>
      <c r="F15" s="230"/>
      <c r="G15" s="258" t="s">
        <v>99</v>
      </c>
      <c r="H15" s="230" t="s">
        <v>234</v>
      </c>
      <c r="I15" s="230" t="s">
        <v>251</v>
      </c>
      <c r="J15" s="278" t="s">
        <v>96</v>
      </c>
      <c r="K15" s="277" t="s">
        <v>100</v>
      </c>
      <c r="L15" s="229" t="s">
        <v>234</v>
      </c>
      <c r="M15" s="229"/>
      <c r="N15" s="199" t="s">
        <v>97</v>
      </c>
      <c r="O15" s="289" t="s">
        <v>98</v>
      </c>
      <c r="Q15" s="271" t="s">
        <v>87</v>
      </c>
    </row>
    <row r="16" spans="1:17" ht="81" customHeight="1" x14ac:dyDescent="0.3">
      <c r="A16" s="254"/>
      <c r="B16" s="271"/>
      <c r="C16" s="272"/>
      <c r="D16" s="273"/>
      <c r="E16" s="258"/>
      <c r="F16" s="230"/>
      <c r="G16" s="258"/>
      <c r="H16" s="230"/>
      <c r="I16" s="230"/>
      <c r="J16" s="278"/>
      <c r="K16" s="277"/>
      <c r="L16" s="229"/>
      <c r="M16" s="229"/>
      <c r="N16" s="199" t="s">
        <v>101</v>
      </c>
      <c r="O16" s="289"/>
      <c r="Q16" s="271"/>
    </row>
    <row r="17" ht="42.6" customHeight="1" x14ac:dyDescent="0.3"/>
  </sheetData>
  <mergeCells count="67">
    <mergeCell ref="A15:A16"/>
    <mergeCell ref="B15:B16"/>
    <mergeCell ref="C15:C16"/>
    <mergeCell ref="D15:D16"/>
    <mergeCell ref="E15:E16"/>
    <mergeCell ref="O15:O16"/>
    <mergeCell ref="G15:G16"/>
    <mergeCell ref="K15:K16"/>
    <mergeCell ref="Q15:Q16"/>
    <mergeCell ref="N13:N14"/>
    <mergeCell ref="O13:O14"/>
    <mergeCell ref="G13:G14"/>
    <mergeCell ref="K13:K14"/>
    <mergeCell ref="Q13:Q14"/>
    <mergeCell ref="J15:J16"/>
    <mergeCell ref="O11:O12"/>
    <mergeCell ref="G11:G12"/>
    <mergeCell ref="K11:K12"/>
    <mergeCell ref="Q11:Q12"/>
    <mergeCell ref="A13:A14"/>
    <mergeCell ref="B13:B14"/>
    <mergeCell ref="C13:C14"/>
    <mergeCell ref="D13:D14"/>
    <mergeCell ref="E13:E14"/>
    <mergeCell ref="J13:J14"/>
    <mergeCell ref="A11:A12"/>
    <mergeCell ref="B11:B12"/>
    <mergeCell ref="C11:C12"/>
    <mergeCell ref="D11:D12"/>
    <mergeCell ref="E11:E12"/>
    <mergeCell ref="Q9:Q10"/>
    <mergeCell ref="N6:N8"/>
    <mergeCell ref="O6:O8"/>
    <mergeCell ref="G6:G8"/>
    <mergeCell ref="Q6:Q8"/>
    <mergeCell ref="N9:N10"/>
    <mergeCell ref="O9:O10"/>
    <mergeCell ref="G9:G10"/>
    <mergeCell ref="K9:K10"/>
    <mergeCell ref="J6:J8"/>
    <mergeCell ref="A9:A10"/>
    <mergeCell ref="B9:B10"/>
    <mergeCell ref="C9:C10"/>
    <mergeCell ref="D9:D10"/>
    <mergeCell ref="E9:E10"/>
    <mergeCell ref="L4:L5"/>
    <mergeCell ref="A6:A8"/>
    <mergeCell ref="B6:B8"/>
    <mergeCell ref="C6:C8"/>
    <mergeCell ref="D6:D8"/>
    <mergeCell ref="E6:E8"/>
    <mergeCell ref="Q2:Q5"/>
    <mergeCell ref="A2:A5"/>
    <mergeCell ref="B2:B5"/>
    <mergeCell ref="C2:C5"/>
    <mergeCell ref="D2:D5"/>
    <mergeCell ref="E2:E5"/>
    <mergeCell ref="J2:J3"/>
    <mergeCell ref="J4:J5"/>
    <mergeCell ref="F2:F5"/>
    <mergeCell ref="N2:N3"/>
    <mergeCell ref="O2:O5"/>
    <mergeCell ref="G2:G5"/>
    <mergeCell ref="H4:H5"/>
    <mergeCell ref="I4:I5"/>
    <mergeCell ref="I2:I3"/>
    <mergeCell ref="K4:K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138"/>
  <sheetViews>
    <sheetView topLeftCell="A4" zoomScaleNormal="100" workbookViewId="0">
      <selection activeCell="L15" sqref="L15"/>
    </sheetView>
  </sheetViews>
  <sheetFormatPr defaultColWidth="14.44140625" defaultRowHeight="15" customHeight="1" x14ac:dyDescent="0.3"/>
  <cols>
    <col min="1" max="1" width="9.109375" style="3" customWidth="1"/>
    <col min="2" max="2" width="17.109375" style="3" customWidth="1"/>
    <col min="3" max="3" width="14.6640625" style="3" customWidth="1"/>
    <col min="4" max="4" width="30" style="3" customWidth="1"/>
    <col min="5" max="5" width="15.109375" style="3" customWidth="1"/>
    <col min="6" max="6" width="18.6640625" style="3" customWidth="1"/>
    <col min="7" max="9" width="16.44140625" style="3" hidden="1" customWidth="1"/>
    <col min="10" max="10" width="18" style="75" hidden="1" customWidth="1"/>
    <col min="11" max="11" width="17.6640625" style="3" hidden="1" customWidth="1"/>
    <col min="12" max="12" width="20.44140625" style="138" customWidth="1"/>
    <col min="13" max="13" width="19.5546875" style="124" customWidth="1"/>
    <col min="14" max="14" width="23.5546875" style="3" customWidth="1"/>
    <col min="15" max="15" width="20.88671875" style="3" customWidth="1"/>
    <col min="16" max="16" width="18" style="3" customWidth="1"/>
    <col min="17" max="16384" width="14.44140625" style="3"/>
  </cols>
  <sheetData>
    <row r="1" spans="1:16" ht="15.75" customHeight="1" thickBot="1" x14ac:dyDescent="0.35">
      <c r="A1" s="1"/>
      <c r="B1" s="1"/>
      <c r="C1" s="1"/>
      <c r="D1" s="1"/>
      <c r="E1" s="1"/>
      <c r="F1" s="1"/>
      <c r="G1" s="1"/>
      <c r="H1" s="1"/>
      <c r="I1" s="1"/>
      <c r="J1" s="2"/>
      <c r="K1" s="1"/>
      <c r="L1" s="130"/>
      <c r="N1" s="1"/>
      <c r="O1" s="1"/>
      <c r="P1" s="1"/>
    </row>
    <row r="2" spans="1:16" ht="57.6" x14ac:dyDescent="0.3">
      <c r="A2" s="1"/>
      <c r="B2" s="4" t="s">
        <v>0</v>
      </c>
      <c r="C2" s="5" t="s">
        <v>1</v>
      </c>
      <c r="D2" s="5" t="s">
        <v>2</v>
      </c>
      <c r="E2" s="5" t="s">
        <v>3</v>
      </c>
      <c r="F2" s="92" t="s">
        <v>4</v>
      </c>
      <c r="G2" s="6" t="s">
        <v>5</v>
      </c>
      <c r="H2" s="85" t="s">
        <v>6</v>
      </c>
      <c r="I2" s="87" t="s">
        <v>7</v>
      </c>
      <c r="J2" s="86" t="s">
        <v>8</v>
      </c>
      <c r="K2" s="95" t="s">
        <v>9</v>
      </c>
      <c r="L2" s="131" t="s">
        <v>221</v>
      </c>
      <c r="M2" s="125"/>
      <c r="N2" s="1"/>
      <c r="O2" s="1"/>
      <c r="P2" s="1"/>
    </row>
    <row r="3" spans="1:16" ht="15.75" customHeight="1" x14ac:dyDescent="0.3">
      <c r="A3" s="1"/>
      <c r="B3" s="7" t="s">
        <v>10</v>
      </c>
      <c r="C3" s="8"/>
      <c r="D3" s="9"/>
      <c r="E3" s="9"/>
      <c r="F3" s="9"/>
      <c r="G3" s="8"/>
      <c r="H3" s="8"/>
      <c r="I3" s="8"/>
      <c r="J3" s="10"/>
      <c r="K3" s="9"/>
      <c r="L3" s="132"/>
      <c r="M3" s="126" t="s">
        <v>11</v>
      </c>
      <c r="N3" s="11" t="s">
        <v>12</v>
      </c>
      <c r="O3" s="11" t="s">
        <v>8</v>
      </c>
      <c r="P3" s="1"/>
    </row>
    <row r="4" spans="1:16" ht="15.75" customHeight="1" x14ac:dyDescent="0.3">
      <c r="A4" s="1"/>
      <c r="B4" s="307" t="s">
        <v>13</v>
      </c>
      <c r="C4" s="310" t="s">
        <v>14</v>
      </c>
      <c r="D4" s="313" t="s">
        <v>15</v>
      </c>
      <c r="E4" s="12">
        <v>1</v>
      </c>
      <c r="F4" s="13">
        <v>4400000</v>
      </c>
      <c r="G4" s="14"/>
      <c r="H4" s="14"/>
      <c r="I4" s="14">
        <f>F4*0</f>
        <v>0</v>
      </c>
      <c r="J4" s="15"/>
      <c r="K4" s="16"/>
      <c r="L4" s="132"/>
      <c r="M4" s="127" t="s">
        <v>16</v>
      </c>
      <c r="N4" s="17">
        <f>G20+G21</f>
        <v>179822179</v>
      </c>
      <c r="O4" s="18">
        <f>J20+J21</f>
        <v>269733269</v>
      </c>
      <c r="P4" s="1"/>
    </row>
    <row r="5" spans="1:16" ht="16.5" customHeight="1" x14ac:dyDescent="0.3">
      <c r="A5" s="1"/>
      <c r="B5" s="308"/>
      <c r="C5" s="311"/>
      <c r="D5" s="314"/>
      <c r="E5" s="12">
        <v>2</v>
      </c>
      <c r="F5" s="19">
        <v>8900000</v>
      </c>
      <c r="G5" s="20"/>
      <c r="H5" s="21"/>
      <c r="I5" s="14">
        <f t="shared" ref="I5:I17" si="0">F5*0</f>
        <v>0</v>
      </c>
      <c r="J5" s="22"/>
      <c r="K5" s="96"/>
      <c r="L5" s="133"/>
      <c r="M5" s="127" t="s">
        <v>17</v>
      </c>
      <c r="N5" s="17">
        <f>G26+G31</f>
        <v>235000000</v>
      </c>
      <c r="O5" s="18">
        <f>J26+J31</f>
        <v>352500000</v>
      </c>
      <c r="P5" s="1"/>
    </row>
    <row r="6" spans="1:16" ht="16.5" customHeight="1" x14ac:dyDescent="0.3">
      <c r="A6" s="1"/>
      <c r="B6" s="308"/>
      <c r="C6" s="311"/>
      <c r="D6" s="314"/>
      <c r="E6" s="12">
        <v>4</v>
      </c>
      <c r="F6" s="19">
        <v>23000000</v>
      </c>
      <c r="G6" s="23"/>
      <c r="H6" s="24"/>
      <c r="I6" s="14">
        <f t="shared" si="0"/>
        <v>0</v>
      </c>
      <c r="J6" s="25"/>
      <c r="K6" s="88"/>
      <c r="L6" s="133"/>
      <c r="M6" s="127" t="s">
        <v>18</v>
      </c>
      <c r="N6" s="17">
        <f>G35</f>
        <v>42500070</v>
      </c>
      <c r="O6" s="26">
        <f>J35</f>
        <v>63750105</v>
      </c>
      <c r="P6" s="1"/>
    </row>
    <row r="7" spans="1:16" ht="16.5" customHeight="1" x14ac:dyDescent="0.3">
      <c r="A7" s="1"/>
      <c r="B7" s="308"/>
      <c r="C7" s="311"/>
      <c r="D7" s="314"/>
      <c r="E7" s="12">
        <v>5</v>
      </c>
      <c r="F7" s="13">
        <v>1000000</v>
      </c>
      <c r="G7" s="23"/>
      <c r="H7" s="24"/>
      <c r="I7" s="14">
        <f t="shared" si="0"/>
        <v>0</v>
      </c>
      <c r="J7" s="25"/>
      <c r="K7" s="88"/>
      <c r="L7" s="133"/>
      <c r="M7" s="127" t="s">
        <v>19</v>
      </c>
      <c r="N7" s="17">
        <f>G40</f>
        <v>68642504</v>
      </c>
      <c r="O7" s="26">
        <f>J40</f>
        <v>102963756</v>
      </c>
      <c r="P7" s="1"/>
    </row>
    <row r="8" spans="1:16" ht="16.5" customHeight="1" x14ac:dyDescent="0.3">
      <c r="A8" s="1"/>
      <c r="B8" s="308"/>
      <c r="C8" s="311"/>
      <c r="D8" s="314"/>
      <c r="E8" s="12">
        <v>6</v>
      </c>
      <c r="F8" s="13">
        <v>1600000</v>
      </c>
      <c r="G8" s="23"/>
      <c r="H8" s="24"/>
      <c r="I8" s="14">
        <f t="shared" si="0"/>
        <v>0</v>
      </c>
      <c r="J8" s="25"/>
      <c r="K8" s="88"/>
      <c r="L8" s="133"/>
      <c r="M8" s="127" t="s">
        <v>20</v>
      </c>
      <c r="N8" s="17">
        <f>G45</f>
        <v>37221327</v>
      </c>
      <c r="O8" s="26">
        <f>J45</f>
        <v>55831991</v>
      </c>
      <c r="P8" s="1"/>
    </row>
    <row r="9" spans="1:16" ht="16.5" customHeight="1" x14ac:dyDescent="0.3">
      <c r="A9" s="1"/>
      <c r="B9" s="308"/>
      <c r="C9" s="311"/>
      <c r="D9" s="314"/>
      <c r="E9" s="12">
        <v>8</v>
      </c>
      <c r="F9" s="13">
        <v>1500000</v>
      </c>
      <c r="G9" s="23"/>
      <c r="H9" s="24"/>
      <c r="I9" s="14">
        <f t="shared" si="0"/>
        <v>0</v>
      </c>
      <c r="J9" s="25"/>
      <c r="K9" s="88"/>
      <c r="L9" s="133"/>
      <c r="M9" s="127" t="s">
        <v>21</v>
      </c>
      <c r="N9" s="17">
        <f>G49</f>
        <v>23399837</v>
      </c>
      <c r="O9" s="26">
        <f>J49</f>
        <v>35099756</v>
      </c>
      <c r="P9" s="1"/>
    </row>
    <row r="10" spans="1:16" ht="16.5" customHeight="1" x14ac:dyDescent="0.3">
      <c r="A10" s="1"/>
      <c r="B10" s="308"/>
      <c r="C10" s="311"/>
      <c r="D10" s="314"/>
      <c r="E10" s="12">
        <v>10</v>
      </c>
      <c r="F10" s="13">
        <v>6000000</v>
      </c>
      <c r="G10" s="23"/>
      <c r="H10" s="24"/>
      <c r="I10" s="14">
        <f t="shared" si="0"/>
        <v>0</v>
      </c>
      <c r="J10" s="25"/>
      <c r="K10" s="88"/>
      <c r="L10" s="133"/>
      <c r="M10" s="128" t="s">
        <v>22</v>
      </c>
      <c r="N10" s="27">
        <f>SUM(N4:N9)</f>
        <v>586585917</v>
      </c>
      <c r="O10" s="28">
        <f>O4+O5+O6+O7+O8+O9</f>
        <v>879878877</v>
      </c>
      <c r="P10" s="1"/>
    </row>
    <row r="11" spans="1:16" ht="16.5" customHeight="1" x14ac:dyDescent="0.3">
      <c r="A11" s="1"/>
      <c r="B11" s="308"/>
      <c r="C11" s="311"/>
      <c r="D11" s="314"/>
      <c r="E11" s="12">
        <v>12</v>
      </c>
      <c r="F11" s="19">
        <v>5000000</v>
      </c>
      <c r="G11" s="23"/>
      <c r="H11" s="24"/>
      <c r="I11" s="14">
        <f t="shared" si="0"/>
        <v>0</v>
      </c>
      <c r="J11" s="25"/>
      <c r="K11" s="88"/>
      <c r="L11" s="133"/>
      <c r="N11" s="1"/>
      <c r="O11" s="1"/>
      <c r="P11" s="1"/>
    </row>
    <row r="12" spans="1:16" ht="15.75" customHeight="1" x14ac:dyDescent="0.3">
      <c r="A12" s="1"/>
      <c r="B12" s="308"/>
      <c r="C12" s="311"/>
      <c r="D12" s="314"/>
      <c r="E12" s="29">
        <v>20</v>
      </c>
      <c r="F12" s="30">
        <v>0</v>
      </c>
      <c r="G12" s="23"/>
      <c r="H12" s="24"/>
      <c r="I12" s="14">
        <f>F12*0</f>
        <v>0</v>
      </c>
      <c r="J12" s="25"/>
      <c r="K12" s="88"/>
      <c r="L12" s="133"/>
      <c r="N12" s="1"/>
      <c r="O12" s="1"/>
      <c r="P12" s="1"/>
    </row>
    <row r="13" spans="1:16" ht="15" customHeight="1" x14ac:dyDescent="0.3">
      <c r="A13" s="1"/>
      <c r="B13" s="308"/>
      <c r="C13" s="311"/>
      <c r="D13" s="314"/>
      <c r="E13" s="29">
        <v>26</v>
      </c>
      <c r="F13" s="30">
        <f>ROUND(4000000,0)</f>
        <v>4000000</v>
      </c>
      <c r="G13" s="23"/>
      <c r="H13" s="24"/>
      <c r="I13" s="14">
        <f t="shared" si="0"/>
        <v>0</v>
      </c>
      <c r="J13" s="25"/>
      <c r="K13" s="88"/>
      <c r="L13" s="133"/>
      <c r="N13" s="1"/>
      <c r="O13" s="1"/>
      <c r="P13" s="1"/>
    </row>
    <row r="14" spans="1:16" ht="15" customHeight="1" x14ac:dyDescent="0.3">
      <c r="A14" s="1"/>
      <c r="B14" s="308"/>
      <c r="C14" s="311"/>
      <c r="D14" s="315"/>
      <c r="E14" s="29">
        <v>28</v>
      </c>
      <c r="F14" s="30">
        <f>ROUND(15000000,0)</f>
        <v>15000000</v>
      </c>
      <c r="G14" s="23"/>
      <c r="H14" s="24"/>
      <c r="I14" s="14">
        <f t="shared" si="0"/>
        <v>0</v>
      </c>
      <c r="J14" s="25"/>
      <c r="K14" s="88"/>
      <c r="L14" s="133"/>
      <c r="N14" s="1"/>
      <c r="O14" s="1"/>
      <c r="P14" s="1"/>
    </row>
    <row r="15" spans="1:16" ht="15" customHeight="1" x14ac:dyDescent="0.3">
      <c r="A15" s="1"/>
      <c r="B15" s="308"/>
      <c r="C15" s="311"/>
      <c r="D15" s="31" t="s">
        <v>23</v>
      </c>
      <c r="E15" s="29">
        <v>13</v>
      </c>
      <c r="F15" s="32">
        <f>ROUND(18000000,0)</f>
        <v>18000000</v>
      </c>
      <c r="G15" s="23"/>
      <c r="H15" s="24"/>
      <c r="I15" s="14">
        <f>F15*0</f>
        <v>0</v>
      </c>
      <c r="J15" s="25"/>
      <c r="K15" s="88"/>
      <c r="L15" s="133"/>
      <c r="N15" s="1"/>
      <c r="O15" s="1"/>
      <c r="P15" s="1"/>
    </row>
    <row r="16" spans="1:16" ht="13.65" customHeight="1" x14ac:dyDescent="0.3">
      <c r="A16" s="1"/>
      <c r="B16" s="308"/>
      <c r="C16" s="311"/>
      <c r="D16" s="316" t="s">
        <v>24</v>
      </c>
      <c r="E16" s="29">
        <v>21</v>
      </c>
      <c r="F16" s="30">
        <f>ROUND(51800000,0)</f>
        <v>51800000</v>
      </c>
      <c r="G16" s="23"/>
      <c r="H16" s="24"/>
      <c r="I16" s="14">
        <f t="shared" si="0"/>
        <v>0</v>
      </c>
      <c r="J16" s="25"/>
      <c r="K16" s="88"/>
      <c r="L16" s="133"/>
      <c r="O16" s="1"/>
      <c r="P16" s="2"/>
    </row>
    <row r="17" spans="1:16" ht="17.25" customHeight="1" x14ac:dyDescent="0.3">
      <c r="A17" s="1"/>
      <c r="B17" s="308"/>
      <c r="C17" s="311"/>
      <c r="D17" s="317"/>
      <c r="E17" s="29">
        <v>25</v>
      </c>
      <c r="F17" s="30">
        <f>ROUND(4800000,0)</f>
        <v>4800000</v>
      </c>
      <c r="G17" s="33"/>
      <c r="H17" s="24"/>
      <c r="I17" s="14">
        <f t="shared" si="0"/>
        <v>0</v>
      </c>
      <c r="J17" s="25"/>
      <c r="K17" s="88"/>
      <c r="L17" s="133"/>
      <c r="O17" s="1"/>
      <c r="P17" s="34"/>
    </row>
    <row r="18" spans="1:16" ht="14.25" customHeight="1" x14ac:dyDescent="0.3">
      <c r="A18" s="1"/>
      <c r="B18" s="308"/>
      <c r="C18" s="311"/>
      <c r="D18" s="318"/>
      <c r="E18" s="29">
        <v>75</v>
      </c>
      <c r="F18" s="30">
        <f>ROUND(3302179,0)</f>
        <v>3302179</v>
      </c>
      <c r="G18" s="23"/>
      <c r="H18" s="24"/>
      <c r="I18" s="35">
        <f>ROUND(F18*0.4,0)</f>
        <v>1320872</v>
      </c>
      <c r="J18" s="25"/>
      <c r="K18" s="89"/>
      <c r="L18" s="134"/>
      <c r="P18" s="1"/>
    </row>
    <row r="19" spans="1:16" ht="14.25" customHeight="1" x14ac:dyDescent="0.3">
      <c r="A19" s="1"/>
      <c r="B19" s="308"/>
      <c r="C19" s="311"/>
      <c r="D19" s="319" t="s">
        <v>25</v>
      </c>
      <c r="E19" s="29">
        <v>23</v>
      </c>
      <c r="F19" s="36">
        <f>ROUND(1300000,0)</f>
        <v>1300000</v>
      </c>
      <c r="G19" s="23"/>
      <c r="H19" s="24"/>
      <c r="I19" s="35"/>
      <c r="J19" s="25"/>
      <c r="K19" s="89"/>
      <c r="L19" s="134"/>
      <c r="P19" s="1"/>
    </row>
    <row r="20" spans="1:16" ht="15" customHeight="1" x14ac:dyDescent="0.3">
      <c r="A20" s="1"/>
      <c r="B20" s="309"/>
      <c r="C20" s="312"/>
      <c r="D20" s="320"/>
      <c r="E20" s="37">
        <v>170</v>
      </c>
      <c r="F20" s="36">
        <v>220000</v>
      </c>
      <c r="G20" s="38">
        <f>F4+F5+F6+F7+F9+F10+F11+F14+F15+F16+F17+F18+F19+F13+F8+F20</f>
        <v>149822179</v>
      </c>
      <c r="H20" s="39">
        <v>0</v>
      </c>
      <c r="I20" s="35">
        <f>ROUND(F19*0,0)</f>
        <v>0</v>
      </c>
      <c r="J20" s="40">
        <f>ROUND(G20*60/40,0)</f>
        <v>224733269</v>
      </c>
      <c r="K20" s="97">
        <f>G20+J20</f>
        <v>374555448</v>
      </c>
      <c r="L20" s="134"/>
      <c r="M20" s="121"/>
      <c r="P20" s="1"/>
    </row>
    <row r="21" spans="1:16" ht="67.2" customHeight="1" x14ac:dyDescent="0.3">
      <c r="A21" s="1"/>
      <c r="B21" s="41" t="s">
        <v>26</v>
      </c>
      <c r="C21" s="42" t="s">
        <v>14</v>
      </c>
      <c r="D21" s="43" t="s">
        <v>27</v>
      </c>
      <c r="E21" s="29">
        <v>16</v>
      </c>
      <c r="F21" s="44">
        <f>ROUND(30000000,0)</f>
        <v>30000000</v>
      </c>
      <c r="G21" s="45">
        <f>F21</f>
        <v>30000000</v>
      </c>
      <c r="H21" s="46">
        <v>12000000</v>
      </c>
      <c r="I21" s="35">
        <f>ROUND(F21*0,0)</f>
        <v>0</v>
      </c>
      <c r="J21" s="47">
        <f>ROUND(G21*60/40,0)</f>
        <v>45000000</v>
      </c>
      <c r="K21" s="98">
        <f>G21+J21</f>
        <v>75000000</v>
      </c>
      <c r="L21" s="134"/>
      <c r="M21" s="121"/>
      <c r="P21" s="1"/>
    </row>
    <row r="22" spans="1:16" ht="15.75" customHeight="1" x14ac:dyDescent="0.3">
      <c r="A22" s="1"/>
      <c r="B22" s="291" t="s">
        <v>47</v>
      </c>
      <c r="C22" s="302" t="s">
        <v>28</v>
      </c>
      <c r="D22" s="291" t="s">
        <v>29</v>
      </c>
      <c r="E22" s="29">
        <v>42</v>
      </c>
      <c r="F22" s="36">
        <f>ROUND(65000000,0)</f>
        <v>65000000</v>
      </c>
      <c r="G22" s="48"/>
      <c r="H22" s="49"/>
      <c r="I22" s="35">
        <f>ROUND(F22*1,0)</f>
        <v>65000000</v>
      </c>
      <c r="J22" s="50"/>
      <c r="K22" s="99"/>
      <c r="L22" s="134"/>
      <c r="M22" s="121"/>
      <c r="P22" s="1"/>
    </row>
    <row r="23" spans="1:16" ht="16.5" customHeight="1" x14ac:dyDescent="0.3">
      <c r="A23" s="1"/>
      <c r="B23" s="292"/>
      <c r="C23" s="303"/>
      <c r="D23" s="292"/>
      <c r="E23" s="91">
        <v>45</v>
      </c>
      <c r="F23" s="93">
        <f>ROUND(28822000,0)</f>
        <v>28822000</v>
      </c>
      <c r="G23" s="51"/>
      <c r="H23" s="24"/>
      <c r="I23" s="94">
        <f>ROUND(F23*1,0)</f>
        <v>28822000</v>
      </c>
      <c r="J23" s="50"/>
      <c r="K23" s="99"/>
      <c r="L23" s="135">
        <v>8000000</v>
      </c>
      <c r="M23" s="121" t="s">
        <v>109</v>
      </c>
      <c r="P23" s="1"/>
    </row>
    <row r="24" spans="1:16" ht="15.75" customHeight="1" x14ac:dyDescent="0.3">
      <c r="A24" s="1"/>
      <c r="B24" s="292"/>
      <c r="C24" s="303"/>
      <c r="D24" s="292"/>
      <c r="E24" s="29">
        <v>43</v>
      </c>
      <c r="F24" s="36">
        <f>ROUND(3578000,0)</f>
        <v>3578000</v>
      </c>
      <c r="G24" s="51"/>
      <c r="H24" s="24"/>
      <c r="I24" s="35">
        <f>ROUND(F24*0.4,0)</f>
        <v>1431200</v>
      </c>
      <c r="J24" s="50"/>
      <c r="K24" s="99"/>
      <c r="L24" s="134"/>
      <c r="M24" s="121"/>
      <c r="P24" s="1"/>
    </row>
    <row r="25" spans="1:16" ht="15.75" customHeight="1" x14ac:dyDescent="0.3">
      <c r="A25" s="1"/>
      <c r="B25" s="292"/>
      <c r="C25" s="306"/>
      <c r="D25" s="52" t="s">
        <v>30</v>
      </c>
      <c r="E25" s="53">
        <v>61</v>
      </c>
      <c r="F25" s="36">
        <f>ROUND(7600000,0)</f>
        <v>7600000</v>
      </c>
      <c r="G25" s="51"/>
      <c r="H25" s="24"/>
      <c r="I25" s="35">
        <f>ROUND(F25*0,0)</f>
        <v>0</v>
      </c>
      <c r="J25" s="50"/>
      <c r="K25" s="90"/>
      <c r="L25" s="136"/>
      <c r="M25" s="121"/>
      <c r="P25" s="1"/>
    </row>
    <row r="26" spans="1:16" ht="72" x14ac:dyDescent="0.3">
      <c r="A26" s="1"/>
      <c r="B26" s="295"/>
      <c r="C26" s="304"/>
      <c r="D26" s="41" t="s">
        <v>31</v>
      </c>
      <c r="E26" s="29">
        <v>79</v>
      </c>
      <c r="F26" s="36">
        <f>ROUND(15000000,0)</f>
        <v>15000000</v>
      </c>
      <c r="G26" s="54">
        <f>F22+F23+F24+F25+F26</f>
        <v>120000000</v>
      </c>
      <c r="H26" s="55">
        <v>48000000</v>
      </c>
      <c r="I26" s="35">
        <f>ROUND(F26*0.4,0)</f>
        <v>6000000</v>
      </c>
      <c r="J26" s="56">
        <f>ROUND(G26*60/40,0)</f>
        <v>180000000</v>
      </c>
      <c r="K26" s="100">
        <f>G26+J26</f>
        <v>300000000</v>
      </c>
      <c r="L26" s="136"/>
      <c r="M26" s="121"/>
      <c r="P26" s="1"/>
    </row>
    <row r="27" spans="1:16" ht="16.5" customHeight="1" x14ac:dyDescent="0.3">
      <c r="A27" s="1"/>
      <c r="B27" s="291" t="s">
        <v>32</v>
      </c>
      <c r="C27" s="302" t="s">
        <v>28</v>
      </c>
      <c r="D27" s="291" t="s">
        <v>33</v>
      </c>
      <c r="E27" s="57">
        <v>81</v>
      </c>
      <c r="F27" s="36">
        <f>ROUND(55860000,0)</f>
        <v>55860000</v>
      </c>
      <c r="G27" s="58"/>
      <c r="H27" s="59"/>
      <c r="I27" s="35">
        <f>ROUND(F27*1,0)</f>
        <v>55860000</v>
      </c>
      <c r="J27" s="60"/>
      <c r="K27" s="99"/>
      <c r="L27" s="137"/>
      <c r="M27" s="121"/>
      <c r="P27" s="1"/>
    </row>
    <row r="28" spans="1:16" ht="15" customHeight="1" x14ac:dyDescent="0.3">
      <c r="A28" s="1"/>
      <c r="B28" s="292"/>
      <c r="C28" s="303"/>
      <c r="D28" s="292"/>
      <c r="E28" s="139">
        <v>82</v>
      </c>
      <c r="F28" s="140">
        <f>ROUND(36140000,0)</f>
        <v>36140000</v>
      </c>
      <c r="G28" s="141"/>
      <c r="H28" s="142"/>
      <c r="I28" s="143">
        <f>ROUND(F28*1,0)</f>
        <v>36140000</v>
      </c>
      <c r="J28" s="144"/>
      <c r="K28" s="145"/>
      <c r="L28" s="146">
        <v>19861871.57</v>
      </c>
      <c r="M28" s="147" t="s">
        <v>108</v>
      </c>
      <c r="P28" s="1"/>
    </row>
    <row r="29" spans="1:16" ht="20.25" customHeight="1" x14ac:dyDescent="0.3">
      <c r="A29" s="1"/>
      <c r="B29" s="292"/>
      <c r="C29" s="303"/>
      <c r="D29" s="292"/>
      <c r="E29" s="57">
        <v>83</v>
      </c>
      <c r="F29" s="36">
        <f>ROUND(8400000,0)</f>
        <v>8400000</v>
      </c>
      <c r="G29" s="61"/>
      <c r="H29" s="62"/>
      <c r="I29" s="35">
        <f>ROUND(F29*1,0)</f>
        <v>8400000</v>
      </c>
      <c r="J29" s="60"/>
      <c r="K29" s="99"/>
      <c r="L29" s="134"/>
      <c r="M29" s="121"/>
      <c r="P29" s="1"/>
    </row>
    <row r="30" spans="1:16" ht="14.25" customHeight="1" x14ac:dyDescent="0.3">
      <c r="A30" s="1"/>
      <c r="B30" s="292"/>
      <c r="C30" s="303"/>
      <c r="D30" s="292"/>
      <c r="E30" s="57">
        <v>84</v>
      </c>
      <c r="F30" s="36">
        <f>ROUND(14600000,0)</f>
        <v>14600000</v>
      </c>
      <c r="G30" s="61"/>
      <c r="H30" s="62"/>
      <c r="I30" s="35">
        <f>ROUND(F30*0,0)</f>
        <v>0</v>
      </c>
      <c r="J30" s="60"/>
      <c r="K30" s="99"/>
      <c r="L30" s="134"/>
      <c r="M30" s="121"/>
      <c r="P30" s="1"/>
    </row>
    <row r="31" spans="1:16" ht="17.25" customHeight="1" x14ac:dyDescent="0.3">
      <c r="A31" s="1"/>
      <c r="B31" s="295"/>
      <c r="C31" s="304"/>
      <c r="D31" s="295"/>
      <c r="E31" s="57">
        <v>86</v>
      </c>
      <c r="F31" s="36">
        <v>0</v>
      </c>
      <c r="G31" s="63">
        <f>F27+F28+F29+F30+F31</f>
        <v>115000000</v>
      </c>
      <c r="H31" s="64">
        <v>54760000</v>
      </c>
      <c r="I31" s="35">
        <f>ROUND(F31*1,0)</f>
        <v>0</v>
      </c>
      <c r="J31" s="65">
        <f>ROUND(G31*60/40,0)</f>
        <v>172500000</v>
      </c>
      <c r="K31" s="101">
        <f>G31+J31</f>
        <v>287500000</v>
      </c>
      <c r="L31" s="134"/>
      <c r="M31" s="121"/>
      <c r="P31" s="1"/>
    </row>
    <row r="32" spans="1:16" ht="17.25" customHeight="1" x14ac:dyDescent="0.3">
      <c r="A32" s="1"/>
      <c r="B32" s="296" t="s">
        <v>34</v>
      </c>
      <c r="C32" s="302" t="s">
        <v>35</v>
      </c>
      <c r="D32" s="296" t="s">
        <v>36</v>
      </c>
      <c r="E32" s="57">
        <v>89</v>
      </c>
      <c r="F32" s="36">
        <f>ROUND(15000000,0)+70</f>
        <v>15000070</v>
      </c>
      <c r="G32" s="66"/>
      <c r="H32" s="67"/>
      <c r="I32" s="35">
        <f>ROUND(F32*0,0)</f>
        <v>0</v>
      </c>
      <c r="J32" s="60"/>
      <c r="K32" s="99"/>
      <c r="L32" s="134"/>
      <c r="M32" s="121"/>
      <c r="P32" s="1"/>
    </row>
    <row r="33" spans="1:16" ht="19.5" customHeight="1" x14ac:dyDescent="0.3">
      <c r="A33" s="1"/>
      <c r="B33" s="297"/>
      <c r="C33" s="303"/>
      <c r="D33" s="297"/>
      <c r="E33" s="57">
        <v>90</v>
      </c>
      <c r="F33" s="36">
        <f>ROUND(12500000,0)</f>
        <v>12500000</v>
      </c>
      <c r="G33" s="61"/>
      <c r="H33" s="62"/>
      <c r="I33" s="35">
        <f>ROUND(F33*0,0)</f>
        <v>0</v>
      </c>
      <c r="J33" s="60"/>
      <c r="K33" s="102"/>
      <c r="L33" s="136"/>
      <c r="M33" s="121"/>
      <c r="P33" s="1"/>
    </row>
    <row r="34" spans="1:16" ht="19.5" customHeight="1" x14ac:dyDescent="0.3">
      <c r="A34" s="1"/>
      <c r="B34" s="297"/>
      <c r="C34" s="303"/>
      <c r="D34" s="297"/>
      <c r="E34" s="57">
        <v>108</v>
      </c>
      <c r="F34" s="36">
        <v>15000000</v>
      </c>
      <c r="G34" s="61"/>
      <c r="H34" s="62"/>
      <c r="I34" s="35">
        <f>ROUND(F34*0.4,0)</f>
        <v>6000000</v>
      </c>
      <c r="J34" s="60"/>
      <c r="K34" s="102"/>
      <c r="L34" s="136"/>
      <c r="M34" s="121"/>
      <c r="P34" s="1"/>
    </row>
    <row r="35" spans="1:16" ht="16.5" customHeight="1" x14ac:dyDescent="0.3">
      <c r="A35" s="1"/>
      <c r="B35" s="301"/>
      <c r="C35" s="304"/>
      <c r="D35" s="301"/>
      <c r="E35" s="57">
        <v>109</v>
      </c>
      <c r="F35" s="36">
        <v>0</v>
      </c>
      <c r="G35" s="63">
        <f>F32+F33+F35+F34</f>
        <v>42500070</v>
      </c>
      <c r="H35" s="68">
        <v>0</v>
      </c>
      <c r="I35" s="35">
        <f>ROUND(F35*0.4,0)</f>
        <v>0</v>
      </c>
      <c r="J35" s="65">
        <f>ROUND(G35*60/40,0)</f>
        <v>63750105</v>
      </c>
      <c r="K35" s="103">
        <f>G35+J35</f>
        <v>106250175</v>
      </c>
      <c r="L35" s="136"/>
      <c r="M35" s="121"/>
      <c r="P35" s="1"/>
    </row>
    <row r="36" spans="1:16" ht="15.75" customHeight="1" x14ac:dyDescent="0.3">
      <c r="A36" s="1"/>
      <c r="B36" s="291" t="s">
        <v>103</v>
      </c>
      <c r="C36" s="293" t="s">
        <v>37</v>
      </c>
      <c r="D36" s="291" t="s">
        <v>38</v>
      </c>
      <c r="E36" s="107">
        <v>121</v>
      </c>
      <c r="F36" s="93">
        <f>ROUND(14000000,0)</f>
        <v>14000000</v>
      </c>
      <c r="G36" s="66"/>
      <c r="H36" s="59"/>
      <c r="I36" s="35">
        <f>ROUND(F36*0,0)</f>
        <v>0</v>
      </c>
      <c r="J36" s="60"/>
      <c r="K36" s="99"/>
      <c r="L36" s="135">
        <v>1886046.5752000001</v>
      </c>
      <c r="M36" s="121" t="s">
        <v>104</v>
      </c>
      <c r="P36" s="1"/>
    </row>
    <row r="37" spans="1:16" ht="15.75" customHeight="1" x14ac:dyDescent="0.3">
      <c r="A37" s="1"/>
      <c r="B37" s="292"/>
      <c r="C37" s="294"/>
      <c r="D37" s="292"/>
      <c r="E37" s="107">
        <v>122</v>
      </c>
      <c r="F37" s="93">
        <f>ROUND(27000000,0)</f>
        <v>27000000</v>
      </c>
      <c r="G37" s="116"/>
      <c r="H37" s="117"/>
      <c r="I37" s="94">
        <f t="shared" ref="I37:I49" si="1">ROUND(F37*0,0)</f>
        <v>0</v>
      </c>
      <c r="J37" s="118"/>
      <c r="K37" s="119"/>
      <c r="L37" s="135">
        <v>2097757.7599999998</v>
      </c>
      <c r="M37" s="121" t="s">
        <v>105</v>
      </c>
      <c r="P37" s="1"/>
    </row>
    <row r="38" spans="1:16" ht="17.25" customHeight="1" x14ac:dyDescent="0.3">
      <c r="A38" s="1"/>
      <c r="B38" s="292"/>
      <c r="C38" s="294"/>
      <c r="D38" s="292"/>
      <c r="E38" s="107">
        <v>123</v>
      </c>
      <c r="F38" s="93">
        <f>ROUND(19000000,0)</f>
        <v>19000000</v>
      </c>
      <c r="G38" s="61"/>
      <c r="H38" s="62"/>
      <c r="I38" s="35">
        <f t="shared" si="1"/>
        <v>0</v>
      </c>
      <c r="J38" s="60"/>
      <c r="K38" s="99"/>
      <c r="L38" s="135">
        <v>2291329.3287999998</v>
      </c>
      <c r="M38" s="122" t="s">
        <v>106</v>
      </c>
      <c r="P38" s="1"/>
    </row>
    <row r="39" spans="1:16" ht="17.25" customHeight="1" x14ac:dyDescent="0.3">
      <c r="A39" s="1"/>
      <c r="B39" s="292"/>
      <c r="C39" s="294"/>
      <c r="D39" s="292"/>
      <c r="E39" s="107">
        <v>124</v>
      </c>
      <c r="F39" s="93">
        <f>ROUND(7000000,0)</f>
        <v>7000000</v>
      </c>
      <c r="G39" s="116"/>
      <c r="H39" s="120"/>
      <c r="I39" s="94"/>
      <c r="J39" s="118"/>
      <c r="K39" s="119"/>
      <c r="L39" s="135"/>
      <c r="M39" s="123"/>
      <c r="P39" s="1"/>
    </row>
    <row r="40" spans="1:16" ht="18.899999999999999" customHeight="1" x14ac:dyDescent="0.3">
      <c r="A40" s="1"/>
      <c r="B40" s="295"/>
      <c r="C40" s="305"/>
      <c r="D40" s="295"/>
      <c r="E40" s="115">
        <v>172</v>
      </c>
      <c r="F40" s="36">
        <v>1642504</v>
      </c>
      <c r="G40" s="63">
        <f>F36+F37+F38+F39+F40</f>
        <v>68642504</v>
      </c>
      <c r="H40" s="64">
        <v>19857001.600000001</v>
      </c>
      <c r="I40" s="35">
        <f>ROUND(F39*0,0)</f>
        <v>0</v>
      </c>
      <c r="J40" s="65">
        <f>ROUND(G40*60/40,0)</f>
        <v>102963756</v>
      </c>
      <c r="K40" s="101">
        <f>G40+J40</f>
        <v>171606260</v>
      </c>
      <c r="L40" s="134"/>
      <c r="M40" s="121"/>
      <c r="P40" s="1"/>
    </row>
    <row r="41" spans="1:16" ht="14.25" customHeight="1" x14ac:dyDescent="0.3">
      <c r="A41" s="1"/>
      <c r="B41" s="291" t="s">
        <v>102</v>
      </c>
      <c r="C41" s="293" t="s">
        <v>39</v>
      </c>
      <c r="D41" s="291" t="s">
        <v>40</v>
      </c>
      <c r="E41" s="57">
        <v>127</v>
      </c>
      <c r="F41" s="36">
        <v>9355661</v>
      </c>
      <c r="G41" s="66"/>
      <c r="H41" s="59"/>
      <c r="I41" s="35">
        <f t="shared" si="1"/>
        <v>0</v>
      </c>
      <c r="J41" s="60"/>
      <c r="K41" s="99"/>
      <c r="L41" s="134"/>
      <c r="P41" s="1"/>
    </row>
    <row r="42" spans="1:16" ht="18" customHeight="1" x14ac:dyDescent="0.3">
      <c r="A42" s="1"/>
      <c r="B42" s="292"/>
      <c r="C42" s="294"/>
      <c r="D42" s="292"/>
      <c r="E42" s="107">
        <v>166</v>
      </c>
      <c r="F42" s="93">
        <v>10459303</v>
      </c>
      <c r="G42" s="61"/>
      <c r="H42" s="62"/>
      <c r="I42" s="35">
        <f t="shared" si="1"/>
        <v>0</v>
      </c>
      <c r="J42" s="60"/>
      <c r="K42" s="99"/>
      <c r="L42" s="135">
        <v>874599.12239999999</v>
      </c>
      <c r="M42" s="122" t="s">
        <v>107</v>
      </c>
      <c r="P42" s="1"/>
    </row>
    <row r="43" spans="1:16" ht="15.75" customHeight="1" x14ac:dyDescent="0.3">
      <c r="A43" s="1"/>
      <c r="B43" s="292"/>
      <c r="C43" s="294"/>
      <c r="D43" s="295"/>
      <c r="E43" s="57">
        <v>168</v>
      </c>
      <c r="F43" s="36">
        <f>ROUND(8310000,0)</f>
        <v>8310000</v>
      </c>
      <c r="G43" s="61"/>
      <c r="H43" s="62"/>
      <c r="I43" s="35">
        <f t="shared" si="1"/>
        <v>0</v>
      </c>
      <c r="J43" s="60"/>
      <c r="K43" s="99"/>
      <c r="L43" s="134"/>
      <c r="P43" s="1"/>
    </row>
    <row r="44" spans="1:16" ht="17.25" customHeight="1" x14ac:dyDescent="0.3">
      <c r="A44" s="1"/>
      <c r="B44" s="292"/>
      <c r="C44" s="294"/>
      <c r="D44" s="296" t="s">
        <v>41</v>
      </c>
      <c r="E44" s="57">
        <v>127</v>
      </c>
      <c r="F44" s="36">
        <f>ROUND(4866712,0)</f>
        <v>4866712</v>
      </c>
      <c r="G44" s="61"/>
      <c r="H44" s="62"/>
      <c r="I44" s="35">
        <f t="shared" si="1"/>
        <v>0</v>
      </c>
      <c r="J44" s="60"/>
      <c r="K44" s="99"/>
      <c r="L44" s="134"/>
      <c r="P44" s="1"/>
    </row>
    <row r="45" spans="1:16" ht="15" customHeight="1" x14ac:dyDescent="0.3">
      <c r="A45" s="1"/>
      <c r="B45" s="292"/>
      <c r="C45" s="294"/>
      <c r="D45" s="297"/>
      <c r="E45" s="69">
        <v>166</v>
      </c>
      <c r="F45" s="70">
        <f>ROUND(4229651,0)</f>
        <v>4229651</v>
      </c>
      <c r="G45" s="63">
        <f>F41+F42+F43+F44+F45</f>
        <v>37221327</v>
      </c>
      <c r="H45" s="62">
        <v>28124964</v>
      </c>
      <c r="I45" s="35">
        <f t="shared" si="1"/>
        <v>0</v>
      </c>
      <c r="J45" s="60">
        <f>ROUND(G45*60/40,0)</f>
        <v>55831991</v>
      </c>
      <c r="K45" s="99">
        <f>G45+J45</f>
        <v>93053318</v>
      </c>
      <c r="L45" s="134"/>
      <c r="P45" s="1"/>
    </row>
    <row r="46" spans="1:16" ht="15.75" customHeight="1" x14ac:dyDescent="0.3">
      <c r="A46" s="1"/>
      <c r="B46" s="298" t="s">
        <v>42</v>
      </c>
      <c r="C46" s="299" t="s">
        <v>43</v>
      </c>
      <c r="D46" s="300" t="s">
        <v>44</v>
      </c>
      <c r="E46" s="71">
        <v>179</v>
      </c>
      <c r="F46" s="72">
        <f>ROUND(1200000,0)</f>
        <v>1200000</v>
      </c>
      <c r="G46" s="72"/>
      <c r="H46" s="73"/>
      <c r="I46" s="35">
        <f t="shared" si="1"/>
        <v>0</v>
      </c>
      <c r="J46" s="74"/>
      <c r="K46" s="104"/>
      <c r="L46" s="134"/>
      <c r="P46" s="1"/>
    </row>
    <row r="47" spans="1:16" ht="15" customHeight="1" x14ac:dyDescent="0.3">
      <c r="A47" s="1"/>
      <c r="B47" s="298"/>
      <c r="C47" s="299"/>
      <c r="D47" s="300"/>
      <c r="E47" s="71">
        <v>180</v>
      </c>
      <c r="F47" s="72">
        <f>ROUND(19000000,0)-163</f>
        <v>18999837</v>
      </c>
      <c r="G47" s="72"/>
      <c r="H47" s="73"/>
      <c r="I47" s="35">
        <f t="shared" si="1"/>
        <v>0</v>
      </c>
      <c r="J47" s="74"/>
      <c r="K47" s="104"/>
      <c r="L47" s="134"/>
      <c r="O47" s="34"/>
      <c r="P47" s="1"/>
    </row>
    <row r="48" spans="1:16" ht="19.5" customHeight="1" x14ac:dyDescent="0.3">
      <c r="A48" s="1"/>
      <c r="B48" s="298"/>
      <c r="C48" s="299"/>
      <c r="D48" s="300"/>
      <c r="E48" s="71">
        <v>181</v>
      </c>
      <c r="F48" s="72">
        <f>ROUND(1200000,0)</f>
        <v>1200000</v>
      </c>
      <c r="G48" s="72"/>
      <c r="H48" s="73"/>
      <c r="I48" s="35">
        <f t="shared" si="1"/>
        <v>0</v>
      </c>
      <c r="J48" s="74"/>
      <c r="K48" s="104"/>
      <c r="L48" s="134"/>
      <c r="N48" s="75"/>
      <c r="O48" s="34"/>
      <c r="P48" s="1"/>
    </row>
    <row r="49" spans="1:16" ht="18" customHeight="1" x14ac:dyDescent="0.3">
      <c r="A49" s="1"/>
      <c r="B49" s="298"/>
      <c r="C49" s="299"/>
      <c r="D49" s="300"/>
      <c r="E49" s="71">
        <v>182</v>
      </c>
      <c r="F49" s="72">
        <f>ROUND(2000000,0)</f>
        <v>2000000</v>
      </c>
      <c r="G49" s="76">
        <f>F46+F47+F48+F49</f>
        <v>23399837</v>
      </c>
      <c r="H49" s="73"/>
      <c r="I49" s="35">
        <f t="shared" si="1"/>
        <v>0</v>
      </c>
      <c r="J49" s="74">
        <f>ROUND(G49*60/40,0)</f>
        <v>35099756</v>
      </c>
      <c r="K49" s="105">
        <f>G49+J49</f>
        <v>58499593</v>
      </c>
      <c r="L49" s="134"/>
      <c r="O49" s="34"/>
      <c r="P49" s="1"/>
    </row>
    <row r="50" spans="1:16" ht="15.75" customHeight="1" x14ac:dyDescent="0.3">
      <c r="A50" s="1"/>
      <c r="B50" s="77" t="s">
        <v>45</v>
      </c>
      <c r="C50" s="78"/>
      <c r="D50" s="78"/>
      <c r="E50" s="79"/>
      <c r="F50" s="80">
        <f>F4+F5+F6+F7+F8+F9+F10+F11+F12+F13+F14+F15+F16+F17+F18+F19+F21+F22+F23+F24+F25+F26+F27+F28+F29+F30+F31+F32+F33+F34+F35+F36+F37+F38+F39+F41+F42+F43+F44+F45+F46+F47+F48+F49+F20+F40</f>
        <v>586585917</v>
      </c>
      <c r="G50" s="80">
        <f>G20+G21+G26+G31+G35+G40+G45+G49</f>
        <v>586585917</v>
      </c>
      <c r="H50" s="80">
        <f>H21+H26+H31+H40+H45</f>
        <v>162741965.59999999</v>
      </c>
      <c r="I50" s="80">
        <f>SUM(I4:I49)</f>
        <v>208974072</v>
      </c>
      <c r="J50" s="81">
        <f>J20+J21+J26+J31+J35+J40+J45+J49</f>
        <v>879878877</v>
      </c>
      <c r="K50" s="106">
        <f>G50+J50</f>
        <v>1466464794</v>
      </c>
      <c r="L50" s="185">
        <f>SUM(L3:L49)</f>
        <v>35011604.356399998</v>
      </c>
      <c r="M50" s="129"/>
      <c r="O50" s="2"/>
      <c r="P50" s="1"/>
    </row>
    <row r="51" spans="1:16" ht="15.75" customHeight="1" x14ac:dyDescent="0.3">
      <c r="A51" s="1"/>
      <c r="B51" s="1"/>
      <c r="C51" s="1"/>
      <c r="D51" s="34"/>
      <c r="E51" s="1"/>
      <c r="F51" s="2"/>
      <c r="G51" s="1"/>
      <c r="H51" s="1"/>
      <c r="I51" s="1"/>
      <c r="J51" s="2"/>
      <c r="K51" s="1"/>
      <c r="L51" s="130"/>
      <c r="N51" s="1"/>
      <c r="O51" s="1"/>
      <c r="P51" s="1"/>
    </row>
    <row r="52" spans="1:16" ht="15.75" customHeight="1" x14ac:dyDescent="0.3">
      <c r="A52" s="1"/>
      <c r="B52" s="1"/>
      <c r="C52" s="1"/>
      <c r="D52" s="1"/>
      <c r="E52" s="1"/>
      <c r="F52" s="2"/>
      <c r="G52" s="1"/>
      <c r="H52" s="1"/>
      <c r="I52" s="1"/>
      <c r="J52" s="2"/>
      <c r="K52" s="1"/>
      <c r="L52" s="130"/>
      <c r="N52" s="1"/>
      <c r="O52" s="1"/>
      <c r="P52" s="1"/>
    </row>
    <row r="53" spans="1:16" ht="15.75" customHeight="1" x14ac:dyDescent="0.3">
      <c r="A53" s="1"/>
      <c r="O53" s="1"/>
      <c r="P53" s="1"/>
    </row>
    <row r="54" spans="1:16" ht="15.75" customHeight="1" x14ac:dyDescent="0.3">
      <c r="A54" s="1"/>
      <c r="O54" s="1"/>
      <c r="P54" s="1"/>
    </row>
    <row r="55" spans="1:16" ht="15.75" customHeight="1" x14ac:dyDescent="0.3">
      <c r="A55" s="1"/>
      <c r="O55" s="1"/>
      <c r="P55" s="1"/>
    </row>
    <row r="56" spans="1:16" ht="15.75" customHeight="1" x14ac:dyDescent="0.3">
      <c r="A56" s="1"/>
      <c r="O56" s="1"/>
      <c r="P56" s="1"/>
    </row>
    <row r="57" spans="1:16" ht="15.75" customHeight="1" x14ac:dyDescent="0.3">
      <c r="A57" s="1"/>
      <c r="O57" s="1"/>
      <c r="P57" s="1"/>
    </row>
    <row r="58" spans="1:16" ht="15.75" customHeight="1" x14ac:dyDescent="0.3">
      <c r="A58" s="1"/>
      <c r="O58" s="1"/>
      <c r="P58" s="1"/>
    </row>
    <row r="59" spans="1:16" ht="15.75" customHeight="1" x14ac:dyDescent="0.3">
      <c r="A59" s="1"/>
      <c r="O59" s="1"/>
      <c r="P59" s="1"/>
    </row>
    <row r="60" spans="1:16" ht="15.75" customHeight="1" x14ac:dyDescent="0.3">
      <c r="A60" s="1"/>
      <c r="B60" s="1"/>
      <c r="C60" s="1"/>
      <c r="D60" s="1"/>
      <c r="E60" s="1"/>
      <c r="F60" s="2"/>
      <c r="G60" s="1"/>
      <c r="H60" s="1"/>
      <c r="I60" s="1"/>
      <c r="J60" s="2"/>
      <c r="K60" s="1"/>
      <c r="L60" s="130"/>
      <c r="N60" s="1"/>
      <c r="O60" s="1"/>
      <c r="P60" s="1"/>
    </row>
    <row r="61" spans="1:16" ht="15.75" customHeight="1" x14ac:dyDescent="0.3">
      <c r="A61" s="1"/>
      <c r="B61" s="1"/>
      <c r="C61" s="1"/>
      <c r="D61" s="1"/>
      <c r="E61" s="1"/>
      <c r="F61" s="2"/>
      <c r="G61" s="1"/>
      <c r="H61" s="1"/>
      <c r="I61" s="1"/>
      <c r="J61" s="2"/>
      <c r="K61" s="1"/>
      <c r="L61" s="130"/>
      <c r="N61" s="1"/>
      <c r="O61" s="1"/>
      <c r="P61" s="1"/>
    </row>
    <row r="62" spans="1:16" ht="15.75" customHeight="1" x14ac:dyDescent="0.3">
      <c r="A62" s="1"/>
      <c r="B62" s="1"/>
      <c r="C62" s="1"/>
      <c r="D62" s="1"/>
      <c r="E62" s="1"/>
      <c r="F62" s="2"/>
      <c r="G62" s="1"/>
      <c r="H62" s="1"/>
      <c r="I62" s="1"/>
      <c r="J62" s="2"/>
      <c r="K62" s="1"/>
      <c r="L62" s="130"/>
      <c r="N62" s="1"/>
      <c r="O62" s="1"/>
      <c r="P62" s="1"/>
    </row>
    <row r="63" spans="1:16" ht="15.75" customHeight="1" x14ac:dyDescent="0.3">
      <c r="A63" s="1"/>
      <c r="B63" s="1"/>
      <c r="C63" s="1"/>
      <c r="D63" s="1"/>
      <c r="E63" s="1"/>
      <c r="F63" s="2"/>
      <c r="G63" s="1"/>
      <c r="H63" s="1"/>
      <c r="I63" s="1"/>
      <c r="J63" s="2"/>
      <c r="K63" s="1"/>
      <c r="L63" s="130"/>
      <c r="N63" s="1"/>
      <c r="O63" s="1"/>
      <c r="P63" s="1"/>
    </row>
    <row r="64" spans="1:16" ht="15.75" customHeight="1" x14ac:dyDescent="0.3">
      <c r="A64" s="1"/>
      <c r="B64" s="1"/>
      <c r="C64" s="1"/>
      <c r="D64" s="1"/>
      <c r="E64" s="1"/>
      <c r="F64" s="2"/>
      <c r="G64" s="1"/>
      <c r="H64" s="1"/>
      <c r="I64" s="1"/>
      <c r="J64" s="2"/>
      <c r="K64" s="1"/>
      <c r="L64" s="130"/>
      <c r="N64" s="1"/>
      <c r="O64" s="1"/>
      <c r="P64" s="1"/>
    </row>
    <row r="65" spans="1:16" ht="15.75" customHeight="1" x14ac:dyDescent="0.3">
      <c r="A65" s="1"/>
      <c r="B65" s="1"/>
      <c r="C65" s="1"/>
      <c r="D65" s="1"/>
      <c r="E65" s="1"/>
      <c r="F65" s="2"/>
      <c r="G65" s="1"/>
      <c r="H65" s="1"/>
      <c r="I65" s="1"/>
      <c r="J65" s="2"/>
      <c r="K65" s="1"/>
      <c r="L65" s="130"/>
      <c r="N65" s="1"/>
      <c r="O65" s="1"/>
      <c r="P65" s="1"/>
    </row>
    <row r="66" spans="1:16" ht="15.75" customHeight="1" x14ac:dyDescent="0.3">
      <c r="A66" s="1"/>
      <c r="B66" s="1"/>
      <c r="C66" s="1"/>
      <c r="D66" s="1"/>
      <c r="E66" s="1"/>
      <c r="F66" s="2"/>
      <c r="G66" s="1"/>
      <c r="H66" s="1"/>
      <c r="I66" s="1"/>
      <c r="J66" s="2"/>
      <c r="K66" s="1"/>
      <c r="L66" s="130"/>
      <c r="N66" s="1"/>
      <c r="O66" s="1"/>
      <c r="P66" s="1"/>
    </row>
    <row r="67" spans="1:16" ht="15.75" customHeight="1" x14ac:dyDescent="0.3">
      <c r="A67" s="1"/>
      <c r="B67" s="1"/>
      <c r="C67" s="1"/>
      <c r="D67" s="1"/>
      <c r="E67" s="1"/>
      <c r="F67" s="2"/>
      <c r="G67" s="1"/>
      <c r="H67" s="1"/>
      <c r="I67" s="1"/>
      <c r="J67" s="2"/>
      <c r="K67" s="1"/>
      <c r="L67" s="130"/>
      <c r="N67" s="1"/>
      <c r="O67" s="1"/>
      <c r="P67" s="1"/>
    </row>
    <row r="68" spans="1:16" ht="15.75" customHeight="1" x14ac:dyDescent="0.3">
      <c r="A68" s="1"/>
      <c r="B68" s="1"/>
      <c r="C68" s="1"/>
      <c r="D68" s="1"/>
      <c r="E68" s="1"/>
      <c r="F68" s="2"/>
      <c r="G68" s="1"/>
      <c r="H68" s="1"/>
      <c r="I68" s="1"/>
      <c r="J68" s="2"/>
      <c r="K68" s="1"/>
      <c r="L68" s="130"/>
      <c r="N68" s="1"/>
      <c r="O68" s="1"/>
      <c r="P68" s="1"/>
    </row>
    <row r="69" spans="1:16" ht="15.75" customHeight="1" x14ac:dyDescent="0.3">
      <c r="A69" s="1"/>
      <c r="B69" s="1"/>
      <c r="C69" s="1"/>
      <c r="D69" s="1"/>
      <c r="E69" s="1"/>
      <c r="F69" s="2"/>
      <c r="G69" s="1"/>
      <c r="H69" s="1"/>
      <c r="I69" s="1"/>
      <c r="J69" s="2"/>
      <c r="K69" s="1"/>
      <c r="L69" s="130"/>
      <c r="N69" s="1"/>
      <c r="O69" s="1"/>
      <c r="P69" s="1"/>
    </row>
    <row r="70" spans="1:16" ht="15.75" customHeight="1" x14ac:dyDescent="0.3">
      <c r="A70" s="1"/>
      <c r="B70" s="1"/>
      <c r="C70" s="1"/>
      <c r="D70" s="1"/>
      <c r="E70" s="1"/>
      <c r="F70" s="2"/>
      <c r="G70" s="1"/>
      <c r="H70" s="1"/>
      <c r="I70" s="1"/>
      <c r="J70" s="2"/>
      <c r="K70" s="1"/>
      <c r="L70" s="130"/>
      <c r="N70" s="1"/>
      <c r="O70" s="1"/>
      <c r="P70" s="1"/>
    </row>
    <row r="71" spans="1:16" ht="15.75" customHeight="1" x14ac:dyDescent="0.3">
      <c r="A71" s="1"/>
      <c r="B71" s="1"/>
      <c r="C71" s="1"/>
      <c r="D71" s="1"/>
      <c r="E71" s="1"/>
      <c r="F71" s="2"/>
      <c r="G71" s="1"/>
      <c r="H71" s="1"/>
      <c r="I71" s="1"/>
      <c r="J71" s="2"/>
      <c r="K71" s="1"/>
      <c r="L71" s="130"/>
      <c r="N71" s="1"/>
      <c r="O71" s="1"/>
      <c r="P71" s="1"/>
    </row>
    <row r="72" spans="1:16" ht="15.75" customHeight="1" x14ac:dyDescent="0.3">
      <c r="A72" s="1"/>
      <c r="B72" s="1"/>
      <c r="C72" s="1"/>
      <c r="D72" s="1"/>
      <c r="E72" s="1"/>
      <c r="F72" s="2"/>
      <c r="G72" s="1"/>
      <c r="H72" s="1"/>
      <c r="I72" s="1"/>
      <c r="J72" s="2"/>
      <c r="K72" s="1"/>
      <c r="L72" s="130"/>
      <c r="N72" s="1"/>
      <c r="O72" s="1"/>
      <c r="P72" s="1"/>
    </row>
    <row r="73" spans="1:16" ht="15.75" customHeight="1" x14ac:dyDescent="0.3">
      <c r="A73" s="1"/>
      <c r="B73" s="1"/>
      <c r="C73" s="1"/>
      <c r="D73" s="1"/>
      <c r="E73" s="1"/>
      <c r="F73" s="2"/>
      <c r="G73" s="1"/>
      <c r="H73" s="1"/>
      <c r="I73" s="1"/>
      <c r="J73" s="2"/>
      <c r="K73" s="1"/>
      <c r="L73" s="130"/>
      <c r="N73" s="1"/>
      <c r="O73" s="1"/>
      <c r="P73" s="1"/>
    </row>
    <row r="74" spans="1:16" ht="15.75" customHeight="1" x14ac:dyDescent="0.3">
      <c r="A74" s="1"/>
      <c r="B74" s="1"/>
      <c r="C74" s="1"/>
      <c r="D74" s="1"/>
      <c r="E74" s="1"/>
      <c r="F74" s="2"/>
      <c r="G74" s="1"/>
      <c r="H74" s="1"/>
      <c r="I74" s="1"/>
      <c r="J74" s="2"/>
      <c r="K74" s="1"/>
      <c r="L74" s="130"/>
      <c r="N74" s="1"/>
      <c r="O74" s="1"/>
      <c r="P74" s="1"/>
    </row>
    <row r="75" spans="1:16" ht="15.75" customHeight="1" x14ac:dyDescent="0.3">
      <c r="A75" s="1"/>
      <c r="B75" s="1"/>
      <c r="C75" s="1"/>
      <c r="D75" s="1"/>
      <c r="E75" s="1"/>
      <c r="F75" s="2"/>
      <c r="G75" s="1"/>
      <c r="H75" s="1"/>
      <c r="I75" s="1"/>
      <c r="J75" s="2"/>
      <c r="K75" s="1"/>
      <c r="L75" s="130"/>
      <c r="N75" s="1"/>
      <c r="O75" s="1"/>
      <c r="P75" s="1"/>
    </row>
    <row r="76" spans="1:16" ht="15.75" customHeight="1" x14ac:dyDescent="0.3">
      <c r="A76" s="1"/>
      <c r="B76" s="1"/>
      <c r="C76" s="1"/>
      <c r="D76" s="1"/>
      <c r="E76" s="1"/>
      <c r="F76" s="2"/>
      <c r="G76" s="1"/>
      <c r="H76" s="1"/>
      <c r="I76" s="1"/>
      <c r="J76" s="2"/>
      <c r="K76" s="1"/>
      <c r="L76" s="130"/>
      <c r="N76" s="1"/>
      <c r="O76" s="1"/>
      <c r="P76" s="1"/>
    </row>
    <row r="77" spans="1:16" ht="15.75" customHeight="1" x14ac:dyDescent="0.3">
      <c r="A77" s="1"/>
      <c r="B77" s="1"/>
      <c r="C77" s="1"/>
      <c r="D77" s="1"/>
      <c r="E77" s="1"/>
      <c r="F77" s="2"/>
      <c r="G77" s="1"/>
      <c r="H77" s="1"/>
      <c r="I77" s="1"/>
      <c r="J77" s="2"/>
      <c r="K77" s="1"/>
      <c r="L77" s="130"/>
      <c r="N77" s="1"/>
      <c r="O77" s="1"/>
      <c r="P77" s="1"/>
    </row>
    <row r="78" spans="1:16" ht="15.75" customHeight="1" x14ac:dyDescent="0.3">
      <c r="A78" s="1"/>
      <c r="B78" s="1"/>
      <c r="C78" s="1"/>
      <c r="D78" s="1"/>
      <c r="E78" s="1"/>
      <c r="F78" s="2"/>
      <c r="G78" s="1"/>
      <c r="H78" s="1"/>
      <c r="I78" s="1"/>
      <c r="J78" s="2"/>
      <c r="K78" s="1"/>
      <c r="L78" s="130"/>
      <c r="N78" s="1"/>
      <c r="O78" s="1"/>
      <c r="P78" s="1"/>
    </row>
    <row r="79" spans="1:16" ht="15.75" customHeight="1" x14ac:dyDescent="0.3">
      <c r="A79" s="1"/>
      <c r="B79" s="1"/>
      <c r="C79" s="1"/>
      <c r="D79" s="1"/>
      <c r="E79" s="1"/>
      <c r="F79" s="2"/>
      <c r="G79" s="1"/>
      <c r="H79" s="1"/>
      <c r="I79" s="1"/>
      <c r="J79" s="2"/>
      <c r="K79" s="1"/>
      <c r="L79" s="130"/>
      <c r="N79" s="1"/>
      <c r="O79" s="1"/>
      <c r="P79" s="1"/>
    </row>
    <row r="80" spans="1:16" ht="15.75" customHeight="1" x14ac:dyDescent="0.3">
      <c r="A80" s="1"/>
      <c r="B80" s="1"/>
      <c r="C80" s="1"/>
      <c r="D80" s="1"/>
      <c r="E80" s="1"/>
      <c r="F80" s="2"/>
      <c r="G80" s="1"/>
      <c r="H80" s="1"/>
      <c r="I80" s="1"/>
      <c r="J80" s="2"/>
      <c r="K80" s="1"/>
      <c r="L80" s="130"/>
      <c r="N80" s="1"/>
      <c r="O80" s="1"/>
      <c r="P80" s="1"/>
    </row>
    <row r="81" spans="1:16" ht="15.75" customHeight="1" x14ac:dyDescent="0.3">
      <c r="A81" s="1"/>
      <c r="B81" s="1"/>
      <c r="C81" s="1"/>
      <c r="D81" s="1"/>
      <c r="E81" s="1"/>
      <c r="F81" s="2"/>
      <c r="G81" s="1"/>
      <c r="H81" s="1"/>
      <c r="I81" s="1"/>
      <c r="J81" s="2"/>
      <c r="K81" s="1"/>
      <c r="L81" s="130"/>
      <c r="N81" s="1"/>
      <c r="O81" s="1"/>
      <c r="P81" s="1"/>
    </row>
    <row r="82" spans="1:16" ht="15.75" customHeight="1" x14ac:dyDescent="0.3">
      <c r="A82" s="1"/>
      <c r="B82" s="1"/>
      <c r="C82" s="1"/>
      <c r="D82" s="1"/>
      <c r="E82" s="1"/>
      <c r="F82" s="2"/>
      <c r="G82" s="1"/>
      <c r="H82" s="1"/>
      <c r="I82" s="1"/>
      <c r="J82" s="2"/>
      <c r="K82" s="1"/>
      <c r="L82" s="130"/>
      <c r="N82" s="1"/>
      <c r="O82" s="1"/>
      <c r="P82" s="1"/>
    </row>
    <row r="83" spans="1:16" ht="15.75" customHeight="1" x14ac:dyDescent="0.3">
      <c r="A83" s="1"/>
      <c r="B83" s="1"/>
      <c r="C83" s="1"/>
      <c r="D83" s="1"/>
      <c r="E83" s="1"/>
      <c r="F83" s="2"/>
      <c r="G83" s="1"/>
      <c r="H83" s="1"/>
      <c r="I83" s="1"/>
      <c r="J83" s="2"/>
      <c r="K83" s="1"/>
      <c r="L83" s="130"/>
      <c r="N83" s="1"/>
      <c r="O83" s="1"/>
      <c r="P83" s="1"/>
    </row>
    <row r="84" spans="1:16" ht="15.75" customHeight="1" x14ac:dyDescent="0.3">
      <c r="A84" s="1"/>
      <c r="B84" s="1"/>
      <c r="C84" s="1"/>
      <c r="D84" s="1"/>
      <c r="E84" s="1"/>
      <c r="F84" s="2"/>
      <c r="G84" s="1"/>
      <c r="H84" s="1"/>
      <c r="I84" s="1"/>
      <c r="J84" s="2"/>
      <c r="K84" s="1"/>
      <c r="L84" s="130"/>
      <c r="N84" s="1"/>
      <c r="O84" s="1"/>
      <c r="P84" s="1"/>
    </row>
    <row r="85" spans="1:16" ht="15.75" customHeight="1" x14ac:dyDescent="0.3">
      <c r="A85" s="1"/>
      <c r="B85" s="1"/>
      <c r="C85" s="1"/>
      <c r="D85" s="1"/>
      <c r="E85" s="1"/>
      <c r="F85" s="2"/>
      <c r="G85" s="1"/>
      <c r="H85" s="1"/>
      <c r="I85" s="1"/>
      <c r="J85" s="2"/>
      <c r="K85" s="1"/>
      <c r="L85" s="130"/>
      <c r="N85" s="1"/>
      <c r="O85" s="1"/>
      <c r="P85" s="1"/>
    </row>
    <row r="86" spans="1:16" ht="15.75" customHeight="1" x14ac:dyDescent="0.3">
      <c r="A86" s="1"/>
      <c r="B86" s="1"/>
      <c r="C86" s="1"/>
      <c r="D86" s="1"/>
      <c r="E86" s="1"/>
      <c r="F86" s="2"/>
      <c r="G86" s="1"/>
      <c r="H86" s="1"/>
      <c r="I86" s="1"/>
      <c r="J86" s="2"/>
      <c r="K86" s="1"/>
      <c r="L86" s="130"/>
      <c r="N86" s="1"/>
      <c r="O86" s="1"/>
      <c r="P86" s="1"/>
    </row>
    <row r="87" spans="1:16" ht="15.75" customHeight="1" x14ac:dyDescent="0.3">
      <c r="A87" s="1"/>
      <c r="B87" s="1"/>
      <c r="C87" s="1"/>
      <c r="D87" s="1"/>
      <c r="E87" s="1"/>
      <c r="F87" s="2"/>
      <c r="G87" s="1"/>
      <c r="H87" s="1"/>
      <c r="I87" s="1"/>
      <c r="J87" s="2"/>
      <c r="K87" s="1"/>
      <c r="L87" s="130"/>
      <c r="N87" s="1"/>
      <c r="O87" s="1"/>
      <c r="P87" s="1"/>
    </row>
    <row r="88" spans="1:16" ht="15.75" customHeight="1" x14ac:dyDescent="0.3">
      <c r="A88" s="1"/>
      <c r="B88" s="1"/>
      <c r="C88" s="1"/>
      <c r="D88" s="1"/>
      <c r="E88" s="1"/>
      <c r="F88" s="2"/>
      <c r="G88" s="1"/>
      <c r="H88" s="1"/>
      <c r="I88" s="1"/>
      <c r="J88" s="2"/>
      <c r="K88" s="1"/>
      <c r="L88" s="130"/>
      <c r="N88" s="1"/>
      <c r="O88" s="1"/>
      <c r="P88" s="1"/>
    </row>
    <row r="89" spans="1:16" ht="15.75" customHeight="1" x14ac:dyDescent="0.3">
      <c r="A89" s="1"/>
      <c r="B89" s="1"/>
      <c r="C89" s="1"/>
      <c r="D89" s="1"/>
      <c r="E89" s="1"/>
      <c r="F89" s="2"/>
      <c r="G89" s="1"/>
      <c r="H89" s="1"/>
      <c r="I89" s="1"/>
      <c r="J89" s="2"/>
      <c r="K89" s="1"/>
      <c r="L89" s="130"/>
      <c r="N89" s="1"/>
      <c r="O89" s="1"/>
      <c r="P89" s="1"/>
    </row>
    <row r="90" spans="1:16" ht="15.75" customHeight="1" x14ac:dyDescent="0.3">
      <c r="A90" s="1"/>
      <c r="B90" s="1"/>
      <c r="C90" s="1"/>
      <c r="D90" s="1"/>
      <c r="E90" s="1"/>
      <c r="F90" s="2"/>
      <c r="G90" s="1"/>
      <c r="H90" s="1"/>
      <c r="I90" s="1"/>
      <c r="J90" s="2"/>
      <c r="K90" s="1"/>
      <c r="L90" s="130"/>
      <c r="N90" s="1"/>
      <c r="O90" s="1"/>
      <c r="P90" s="1"/>
    </row>
    <row r="91" spans="1:16" ht="15.75" customHeight="1" x14ac:dyDescent="0.3">
      <c r="A91" s="1"/>
      <c r="B91" s="1"/>
      <c r="C91" s="1"/>
      <c r="D91" s="1"/>
      <c r="E91" s="1"/>
      <c r="F91" s="2"/>
      <c r="G91" s="1"/>
      <c r="H91" s="1"/>
      <c r="I91" s="1"/>
      <c r="J91" s="2"/>
      <c r="K91" s="1"/>
      <c r="L91" s="130"/>
      <c r="N91" s="1"/>
      <c r="O91" s="1"/>
      <c r="P91" s="1"/>
    </row>
    <row r="92" spans="1:16" ht="15.75" customHeight="1" x14ac:dyDescent="0.3">
      <c r="A92" s="1"/>
      <c r="B92" s="1"/>
      <c r="C92" s="1"/>
      <c r="D92" s="1"/>
      <c r="E92" s="1"/>
      <c r="F92" s="2"/>
      <c r="G92" s="1"/>
      <c r="H92" s="1"/>
      <c r="I92" s="1"/>
      <c r="J92" s="2"/>
      <c r="K92" s="1"/>
      <c r="L92" s="130"/>
      <c r="N92" s="1"/>
      <c r="O92" s="1"/>
      <c r="P92" s="1"/>
    </row>
    <row r="93" spans="1:16" ht="15.75" customHeight="1" x14ac:dyDescent="0.3">
      <c r="A93" s="1"/>
      <c r="B93" s="1"/>
      <c r="C93" s="1"/>
      <c r="D93" s="1"/>
      <c r="E93" s="1"/>
      <c r="F93" s="2"/>
      <c r="G93" s="1"/>
      <c r="H93" s="1"/>
      <c r="I93" s="1"/>
      <c r="J93" s="2"/>
      <c r="K93" s="1"/>
      <c r="L93" s="130"/>
      <c r="N93" s="1"/>
      <c r="O93" s="1"/>
      <c r="P93" s="1"/>
    </row>
    <row r="94" spans="1:16" ht="15.75" customHeight="1" x14ac:dyDescent="0.3">
      <c r="A94" s="1"/>
      <c r="B94" s="1"/>
      <c r="C94" s="1"/>
      <c r="D94" s="1"/>
      <c r="E94" s="1"/>
      <c r="F94" s="2"/>
      <c r="G94" s="1"/>
      <c r="H94" s="1"/>
      <c r="I94" s="1"/>
      <c r="J94" s="2"/>
      <c r="K94" s="1"/>
      <c r="L94" s="130"/>
      <c r="N94" s="1"/>
      <c r="O94" s="1"/>
      <c r="P94" s="1"/>
    </row>
    <row r="95" spans="1:16" ht="15.75" customHeight="1" x14ac:dyDescent="0.3">
      <c r="A95" s="1"/>
      <c r="B95" s="1"/>
      <c r="C95" s="1"/>
      <c r="D95" s="1"/>
      <c r="E95" s="1"/>
      <c r="F95" s="2"/>
      <c r="G95" s="1"/>
      <c r="H95" s="1"/>
      <c r="I95" s="1"/>
      <c r="J95" s="2"/>
      <c r="K95" s="1"/>
      <c r="L95" s="130"/>
      <c r="N95" s="1"/>
      <c r="O95" s="1"/>
      <c r="P95" s="1"/>
    </row>
    <row r="96" spans="1:16" ht="15.75" customHeight="1" x14ac:dyDescent="0.3">
      <c r="A96" s="1"/>
      <c r="B96" s="1"/>
      <c r="C96" s="1"/>
      <c r="D96" s="1"/>
      <c r="E96" s="1"/>
      <c r="F96" s="2"/>
      <c r="G96" s="1"/>
      <c r="H96" s="1"/>
      <c r="I96" s="1"/>
      <c r="J96" s="2"/>
      <c r="K96" s="1"/>
      <c r="L96" s="130"/>
      <c r="N96" s="1"/>
      <c r="O96" s="1"/>
      <c r="P96" s="1"/>
    </row>
    <row r="97" spans="1:16" ht="15.75" customHeight="1" x14ac:dyDescent="0.3">
      <c r="A97" s="1"/>
      <c r="B97" s="1"/>
      <c r="C97" s="1"/>
      <c r="D97" s="1"/>
      <c r="E97" s="1"/>
      <c r="F97" s="2"/>
      <c r="G97" s="1"/>
      <c r="H97" s="1"/>
      <c r="I97" s="1"/>
      <c r="J97" s="2"/>
      <c r="K97" s="1"/>
      <c r="L97" s="130"/>
      <c r="N97" s="1"/>
      <c r="O97" s="1"/>
      <c r="P97" s="1"/>
    </row>
    <row r="98" spans="1:16" ht="15.75" customHeight="1" x14ac:dyDescent="0.3">
      <c r="A98" s="1"/>
      <c r="B98" s="1"/>
      <c r="C98" s="1"/>
      <c r="D98" s="1"/>
      <c r="E98" s="1"/>
      <c r="F98" s="2"/>
      <c r="G98" s="1"/>
      <c r="H98" s="1"/>
      <c r="I98" s="1"/>
      <c r="J98" s="2"/>
      <c r="K98" s="1"/>
      <c r="L98" s="130"/>
      <c r="N98" s="1"/>
      <c r="O98" s="1"/>
      <c r="P98" s="1"/>
    </row>
    <row r="99" spans="1:16" ht="15.75" customHeight="1" x14ac:dyDescent="0.3">
      <c r="A99" s="1"/>
      <c r="B99" s="1"/>
      <c r="C99" s="1"/>
      <c r="D99" s="1"/>
      <c r="E99" s="1"/>
      <c r="F99" s="2"/>
      <c r="G99" s="1"/>
      <c r="H99" s="1"/>
      <c r="I99" s="1"/>
      <c r="J99" s="2"/>
      <c r="K99" s="1"/>
      <c r="L99" s="130"/>
      <c r="N99" s="1"/>
      <c r="O99" s="1"/>
      <c r="P99" s="1"/>
    </row>
    <row r="100" spans="1:16" ht="15.75" customHeight="1" x14ac:dyDescent="0.3">
      <c r="A100" s="1"/>
      <c r="B100" s="1"/>
      <c r="C100" s="1"/>
      <c r="D100" s="1"/>
      <c r="E100" s="1"/>
      <c r="F100" s="2"/>
      <c r="G100" s="1"/>
      <c r="H100" s="1"/>
      <c r="I100" s="1"/>
      <c r="J100" s="2"/>
      <c r="K100" s="1"/>
      <c r="L100" s="130"/>
      <c r="N100" s="1"/>
      <c r="O100" s="1"/>
      <c r="P100" s="1"/>
    </row>
    <row r="101" spans="1:16" ht="15.75" customHeight="1" x14ac:dyDescent="0.3">
      <c r="A101" s="1"/>
      <c r="B101" s="1"/>
      <c r="C101" s="1"/>
      <c r="D101" s="1"/>
      <c r="E101" s="1"/>
      <c r="F101" s="2"/>
      <c r="G101" s="1"/>
      <c r="H101" s="1"/>
      <c r="I101" s="1"/>
      <c r="J101" s="2"/>
      <c r="K101" s="1"/>
      <c r="L101" s="130"/>
      <c r="N101" s="1"/>
      <c r="O101" s="1"/>
      <c r="P101" s="1"/>
    </row>
    <row r="102" spans="1:16" ht="15.75" customHeight="1" x14ac:dyDescent="0.3">
      <c r="A102" s="1"/>
      <c r="B102" s="1"/>
      <c r="C102" s="1"/>
      <c r="D102" s="1"/>
      <c r="E102" s="1"/>
      <c r="F102" s="2"/>
      <c r="G102" s="1"/>
      <c r="H102" s="1"/>
      <c r="I102" s="1"/>
      <c r="J102" s="2"/>
      <c r="K102" s="1"/>
      <c r="L102" s="130"/>
      <c r="N102" s="1"/>
      <c r="O102" s="1"/>
      <c r="P102" s="1"/>
    </row>
    <row r="103" spans="1:16" ht="15.75" customHeight="1" x14ac:dyDescent="0.3">
      <c r="A103" s="1"/>
      <c r="B103" s="1"/>
      <c r="C103" s="1"/>
      <c r="D103" s="1"/>
      <c r="E103" s="1"/>
      <c r="F103" s="2"/>
      <c r="G103" s="1"/>
      <c r="H103" s="1"/>
      <c r="I103" s="1"/>
      <c r="J103" s="2"/>
      <c r="K103" s="1"/>
      <c r="L103" s="130"/>
      <c r="N103" s="1"/>
      <c r="O103" s="1"/>
      <c r="P103" s="1"/>
    </row>
    <row r="104" spans="1:16" ht="15.75" customHeight="1" x14ac:dyDescent="0.3">
      <c r="A104" s="1"/>
      <c r="B104" s="1"/>
      <c r="C104" s="1"/>
      <c r="D104" s="1"/>
      <c r="E104" s="1"/>
      <c r="F104" s="2"/>
      <c r="G104" s="1"/>
      <c r="H104" s="1"/>
      <c r="I104" s="1"/>
      <c r="J104" s="2"/>
      <c r="K104" s="1"/>
      <c r="L104" s="130"/>
      <c r="N104" s="1"/>
      <c r="O104" s="1"/>
      <c r="P104" s="1"/>
    </row>
    <row r="105" spans="1:16" ht="15.75" customHeight="1" x14ac:dyDescent="0.3">
      <c r="A105" s="1"/>
      <c r="B105" s="1"/>
      <c r="C105" s="1"/>
      <c r="D105" s="1"/>
      <c r="E105" s="1"/>
      <c r="F105" s="2"/>
      <c r="G105" s="1"/>
      <c r="H105" s="1"/>
      <c r="I105" s="1"/>
      <c r="J105" s="2"/>
      <c r="K105" s="1"/>
      <c r="L105" s="130"/>
      <c r="N105" s="1"/>
      <c r="O105" s="1"/>
      <c r="P105" s="1"/>
    </row>
    <row r="106" spans="1:16" ht="15.75" customHeight="1" x14ac:dyDescent="0.3">
      <c r="A106" s="1"/>
      <c r="B106" s="1"/>
      <c r="C106" s="1"/>
      <c r="D106" s="1"/>
      <c r="E106" s="1"/>
      <c r="F106" s="2"/>
      <c r="G106" s="1"/>
      <c r="H106" s="1"/>
      <c r="I106" s="1"/>
      <c r="J106" s="2"/>
      <c r="K106" s="1"/>
      <c r="L106" s="130"/>
      <c r="N106" s="1"/>
      <c r="O106" s="1"/>
      <c r="P106" s="1"/>
    </row>
    <row r="107" spans="1:16" ht="15.75" customHeight="1" x14ac:dyDescent="0.3">
      <c r="A107" s="1"/>
      <c r="B107" s="1"/>
      <c r="C107" s="1"/>
      <c r="D107" s="1"/>
      <c r="E107" s="1"/>
      <c r="F107" s="2"/>
      <c r="G107" s="1"/>
      <c r="H107" s="1"/>
      <c r="I107" s="1"/>
      <c r="J107" s="2"/>
      <c r="K107" s="1"/>
      <c r="L107" s="130"/>
      <c r="N107" s="1"/>
      <c r="O107" s="1"/>
      <c r="P107" s="1"/>
    </row>
    <row r="108" spans="1:16" ht="15.75" customHeight="1" x14ac:dyDescent="0.3">
      <c r="A108" s="1"/>
      <c r="B108" s="1"/>
      <c r="C108" s="1"/>
      <c r="D108" s="1"/>
      <c r="E108" s="1"/>
      <c r="F108" s="2"/>
      <c r="G108" s="1"/>
      <c r="H108" s="1"/>
      <c r="I108" s="1"/>
      <c r="J108" s="2"/>
      <c r="K108" s="1"/>
      <c r="L108" s="130"/>
      <c r="N108" s="1"/>
      <c r="O108" s="1"/>
      <c r="P108" s="1"/>
    </row>
    <row r="109" spans="1:16" ht="15.75" customHeight="1" x14ac:dyDescent="0.3">
      <c r="A109" s="1"/>
      <c r="B109" s="1"/>
      <c r="C109" s="1"/>
      <c r="D109" s="1"/>
      <c r="E109" s="1"/>
      <c r="F109" s="2"/>
      <c r="G109" s="1"/>
      <c r="H109" s="1"/>
      <c r="I109" s="1"/>
      <c r="J109" s="2"/>
      <c r="K109" s="1"/>
      <c r="L109" s="130"/>
      <c r="N109" s="1"/>
      <c r="O109" s="1"/>
      <c r="P109" s="1"/>
    </row>
    <row r="110" spans="1:16" ht="15.75" customHeight="1" x14ac:dyDescent="0.3">
      <c r="A110" s="1"/>
      <c r="B110" s="1"/>
      <c r="C110" s="1"/>
      <c r="D110" s="1"/>
      <c r="E110" s="1"/>
      <c r="F110" s="2"/>
      <c r="G110" s="1"/>
      <c r="H110" s="1"/>
      <c r="I110" s="1"/>
      <c r="J110" s="2"/>
      <c r="K110" s="1"/>
      <c r="L110" s="130"/>
      <c r="N110" s="1"/>
      <c r="O110" s="1"/>
      <c r="P110" s="1"/>
    </row>
    <row r="111" spans="1:16" ht="15.75" customHeight="1" x14ac:dyDescent="0.3">
      <c r="A111" s="1"/>
      <c r="B111" s="1"/>
      <c r="C111" s="1"/>
      <c r="D111" s="1"/>
      <c r="E111" s="1"/>
      <c r="F111" s="2"/>
      <c r="G111" s="1"/>
      <c r="H111" s="1"/>
      <c r="I111" s="1"/>
      <c r="J111" s="2"/>
      <c r="K111" s="1"/>
      <c r="L111" s="130"/>
      <c r="N111" s="1"/>
      <c r="O111" s="1"/>
      <c r="P111" s="1"/>
    </row>
    <row r="112" spans="1:16" ht="15.75" customHeight="1" x14ac:dyDescent="0.3">
      <c r="A112" s="1"/>
      <c r="B112" s="1"/>
      <c r="C112" s="1"/>
      <c r="D112" s="1"/>
      <c r="E112" s="1"/>
      <c r="F112" s="2"/>
      <c r="G112" s="1"/>
      <c r="H112" s="1"/>
      <c r="I112" s="1"/>
      <c r="J112" s="2"/>
      <c r="K112" s="1"/>
      <c r="L112" s="130"/>
      <c r="N112" s="1"/>
      <c r="O112" s="1"/>
      <c r="P112" s="1"/>
    </row>
    <row r="113" spans="1:16" ht="15.75" customHeight="1" x14ac:dyDescent="0.3">
      <c r="A113" s="1"/>
      <c r="B113" s="1"/>
      <c r="C113" s="1"/>
      <c r="D113" s="1"/>
      <c r="E113" s="1"/>
      <c r="F113" s="2"/>
      <c r="G113" s="1"/>
      <c r="H113" s="1"/>
      <c r="I113" s="1"/>
      <c r="J113" s="2"/>
      <c r="K113" s="1"/>
      <c r="L113" s="130"/>
      <c r="N113" s="1"/>
      <c r="O113" s="1"/>
      <c r="P113" s="1"/>
    </row>
    <row r="114" spans="1:16" ht="15.75" customHeight="1" x14ac:dyDescent="0.3">
      <c r="A114" s="1"/>
      <c r="B114" s="1"/>
      <c r="C114" s="1"/>
      <c r="D114" s="1"/>
      <c r="E114" s="1"/>
      <c r="F114" s="2"/>
      <c r="G114" s="1"/>
      <c r="H114" s="1"/>
      <c r="I114" s="1"/>
      <c r="J114" s="2"/>
      <c r="K114" s="1"/>
      <c r="L114" s="130"/>
      <c r="N114" s="1"/>
      <c r="O114" s="1"/>
      <c r="P114" s="1"/>
    </row>
    <row r="115" spans="1:16" ht="15.75" customHeight="1" x14ac:dyDescent="0.3">
      <c r="A115" s="1"/>
      <c r="B115" s="1"/>
      <c r="C115" s="1"/>
      <c r="D115" s="1"/>
      <c r="E115" s="1"/>
      <c r="F115" s="1"/>
      <c r="G115" s="1"/>
      <c r="H115" s="1"/>
      <c r="I115" s="1"/>
      <c r="J115" s="2"/>
      <c r="K115" s="1"/>
      <c r="L115" s="130"/>
      <c r="N115" s="1"/>
      <c r="O115" s="1"/>
      <c r="P115" s="1"/>
    </row>
    <row r="116" spans="1:16" ht="15.75" customHeight="1" x14ac:dyDescent="0.3">
      <c r="A116" s="1"/>
      <c r="B116" s="1"/>
      <c r="C116" s="1"/>
      <c r="D116" s="1"/>
      <c r="E116" s="1"/>
      <c r="F116" s="1"/>
      <c r="G116" s="1"/>
      <c r="H116" s="1"/>
      <c r="I116" s="1"/>
      <c r="J116" s="2"/>
      <c r="K116" s="1"/>
      <c r="L116" s="130"/>
      <c r="N116" s="1"/>
      <c r="O116" s="1"/>
      <c r="P116" s="1"/>
    </row>
    <row r="117" spans="1:16" ht="15.75" customHeight="1" x14ac:dyDescent="0.3">
      <c r="A117" s="1"/>
      <c r="B117" s="1"/>
      <c r="C117" s="1"/>
      <c r="D117" s="1"/>
      <c r="E117" s="1"/>
      <c r="F117" s="1"/>
      <c r="G117" s="1"/>
      <c r="H117" s="1"/>
      <c r="I117" s="1"/>
      <c r="J117" s="2"/>
      <c r="K117" s="1"/>
      <c r="L117" s="130"/>
      <c r="N117" s="1"/>
      <c r="O117" s="1"/>
      <c r="P117" s="1"/>
    </row>
    <row r="118" spans="1:16" ht="15.75" customHeight="1" x14ac:dyDescent="0.3">
      <c r="A118" s="1"/>
      <c r="B118" s="1"/>
      <c r="C118" s="1"/>
      <c r="D118" s="1"/>
      <c r="E118" s="1"/>
      <c r="F118" s="1"/>
      <c r="G118" s="1"/>
      <c r="H118" s="1"/>
      <c r="I118" s="1"/>
      <c r="J118" s="2"/>
      <c r="K118" s="1"/>
      <c r="L118" s="130"/>
      <c r="N118" s="1"/>
      <c r="O118" s="1"/>
      <c r="P118" s="1"/>
    </row>
    <row r="119" spans="1:16" ht="15.75" customHeight="1" x14ac:dyDescent="0.3">
      <c r="A119" s="1"/>
      <c r="B119" s="1"/>
      <c r="C119" s="1"/>
      <c r="D119" s="1"/>
      <c r="E119" s="1"/>
      <c r="F119" s="1"/>
      <c r="G119" s="1"/>
      <c r="H119" s="1"/>
      <c r="I119" s="1"/>
      <c r="J119" s="2"/>
      <c r="K119" s="1"/>
      <c r="L119" s="130"/>
      <c r="N119" s="1"/>
      <c r="O119" s="1"/>
      <c r="P119" s="1"/>
    </row>
    <row r="120" spans="1:16" ht="15.75" customHeight="1" x14ac:dyDescent="0.3">
      <c r="A120" s="1"/>
      <c r="B120" s="1"/>
      <c r="C120" s="1"/>
      <c r="D120" s="1"/>
      <c r="E120" s="1"/>
      <c r="F120" s="1"/>
      <c r="G120" s="1"/>
      <c r="H120" s="1"/>
      <c r="I120" s="1"/>
      <c r="J120" s="2"/>
      <c r="K120" s="1"/>
      <c r="L120" s="130"/>
      <c r="N120" s="1"/>
      <c r="O120" s="1"/>
      <c r="P120" s="1"/>
    </row>
    <row r="121" spans="1:16" ht="15.75" customHeight="1" x14ac:dyDescent="0.3">
      <c r="A121" s="1"/>
      <c r="B121" s="1"/>
      <c r="C121" s="1"/>
      <c r="D121" s="1"/>
      <c r="E121" s="1"/>
      <c r="F121" s="1"/>
      <c r="G121" s="1"/>
      <c r="H121" s="1"/>
      <c r="I121" s="1"/>
      <c r="J121" s="2"/>
      <c r="K121" s="1"/>
      <c r="L121" s="130"/>
      <c r="N121" s="1"/>
      <c r="O121" s="1"/>
      <c r="P121" s="1"/>
    </row>
    <row r="122" spans="1:16" ht="15.75" customHeight="1" x14ac:dyDescent="0.3">
      <c r="A122" s="1"/>
      <c r="B122" s="1"/>
      <c r="C122" s="1"/>
      <c r="D122" s="1"/>
      <c r="E122" s="1"/>
      <c r="F122" s="1"/>
      <c r="G122" s="1"/>
      <c r="H122" s="1"/>
      <c r="I122" s="1"/>
      <c r="J122" s="2"/>
      <c r="K122" s="1"/>
      <c r="L122" s="130"/>
      <c r="N122" s="1"/>
      <c r="O122" s="1"/>
      <c r="P122" s="1"/>
    </row>
    <row r="123" spans="1:16" ht="15.75" customHeight="1" x14ac:dyDescent="0.3">
      <c r="A123" s="1"/>
      <c r="B123" s="1"/>
      <c r="C123" s="1"/>
      <c r="D123" s="1"/>
      <c r="E123" s="1"/>
      <c r="F123" s="1"/>
      <c r="G123" s="1"/>
      <c r="H123" s="1"/>
      <c r="I123" s="1"/>
      <c r="J123" s="2"/>
      <c r="K123" s="1"/>
      <c r="L123" s="130"/>
      <c r="N123" s="1"/>
      <c r="O123" s="1"/>
      <c r="P123" s="1"/>
    </row>
    <row r="124" spans="1:16" ht="15.75" customHeight="1" x14ac:dyDescent="0.3">
      <c r="A124" s="1"/>
      <c r="B124" s="1"/>
      <c r="C124" s="1"/>
      <c r="D124" s="1"/>
      <c r="E124" s="1"/>
      <c r="F124" s="1"/>
      <c r="G124" s="1"/>
      <c r="H124" s="1"/>
      <c r="I124" s="1"/>
      <c r="J124" s="2"/>
      <c r="K124" s="1"/>
      <c r="L124" s="130"/>
      <c r="N124" s="1"/>
      <c r="O124" s="1"/>
      <c r="P124" s="1"/>
    </row>
    <row r="125" spans="1:16" ht="15.75" customHeight="1" x14ac:dyDescent="0.3">
      <c r="A125" s="1"/>
      <c r="B125" s="1"/>
      <c r="C125" s="1"/>
      <c r="D125" s="1"/>
      <c r="E125" s="1"/>
      <c r="F125" s="1"/>
      <c r="G125" s="1"/>
      <c r="H125" s="1"/>
      <c r="I125" s="1"/>
      <c r="J125" s="2"/>
      <c r="K125" s="1"/>
      <c r="L125" s="130"/>
      <c r="N125" s="1"/>
      <c r="O125" s="1"/>
      <c r="P125" s="1"/>
    </row>
    <row r="126" spans="1:16" ht="15.75" customHeight="1" x14ac:dyDescent="0.3">
      <c r="A126" s="1"/>
      <c r="B126" s="1"/>
      <c r="C126" s="1"/>
      <c r="D126" s="1"/>
      <c r="E126" s="1"/>
      <c r="F126" s="1"/>
      <c r="G126" s="1"/>
      <c r="H126" s="1"/>
      <c r="I126" s="1"/>
      <c r="J126" s="2"/>
      <c r="K126" s="1"/>
      <c r="L126" s="130"/>
      <c r="N126" s="1"/>
      <c r="O126" s="1"/>
      <c r="P126" s="1"/>
    </row>
    <row r="127" spans="1:16" ht="15.75" customHeight="1" x14ac:dyDescent="0.3">
      <c r="A127" s="1"/>
      <c r="B127" s="1"/>
      <c r="C127" s="1"/>
      <c r="D127" s="1"/>
      <c r="E127" s="1"/>
      <c r="F127" s="1"/>
      <c r="G127" s="1"/>
      <c r="H127" s="1"/>
      <c r="I127" s="1"/>
      <c r="J127" s="2"/>
      <c r="K127" s="1"/>
      <c r="L127" s="130"/>
      <c r="N127" s="1"/>
      <c r="O127" s="1"/>
      <c r="P127" s="1"/>
    </row>
    <row r="128" spans="1:16" ht="15.75" customHeight="1" x14ac:dyDescent="0.3">
      <c r="A128" s="1"/>
      <c r="B128" s="1"/>
      <c r="C128" s="1"/>
      <c r="D128" s="1"/>
      <c r="E128" s="1"/>
      <c r="F128" s="1"/>
      <c r="G128" s="1"/>
      <c r="H128" s="1"/>
      <c r="I128" s="1"/>
      <c r="J128" s="2"/>
      <c r="K128" s="1"/>
      <c r="L128" s="130"/>
      <c r="N128" s="1"/>
      <c r="O128" s="1"/>
      <c r="P128" s="1"/>
    </row>
    <row r="129" spans="1:16" ht="15.75" customHeight="1" x14ac:dyDescent="0.3">
      <c r="A129" s="1"/>
      <c r="B129" s="1"/>
      <c r="C129" s="1"/>
      <c r="D129" s="1"/>
      <c r="E129" s="1"/>
      <c r="F129" s="1"/>
      <c r="G129" s="1"/>
      <c r="H129" s="1"/>
      <c r="I129" s="1"/>
      <c r="J129" s="2"/>
      <c r="K129" s="1"/>
      <c r="L129" s="130"/>
      <c r="N129" s="1"/>
      <c r="O129" s="1"/>
      <c r="P129" s="1"/>
    </row>
    <row r="130" spans="1:16" ht="15.75" customHeight="1" x14ac:dyDescent="0.3">
      <c r="A130" s="1"/>
      <c r="B130" s="1"/>
      <c r="C130" s="1"/>
      <c r="D130" s="1"/>
      <c r="E130" s="1"/>
      <c r="F130" s="1"/>
      <c r="G130" s="1"/>
      <c r="H130" s="1"/>
      <c r="I130" s="1"/>
      <c r="J130" s="2"/>
      <c r="K130" s="1"/>
      <c r="L130" s="130"/>
      <c r="N130" s="1"/>
      <c r="O130" s="1"/>
      <c r="P130" s="1"/>
    </row>
    <row r="131" spans="1:16" ht="15.75" customHeight="1" x14ac:dyDescent="0.3">
      <c r="A131" s="1"/>
      <c r="B131" s="1"/>
      <c r="C131" s="1"/>
      <c r="D131" s="1"/>
      <c r="E131" s="1"/>
      <c r="F131" s="1"/>
      <c r="G131" s="1"/>
      <c r="H131" s="1"/>
      <c r="I131" s="1"/>
      <c r="J131" s="2"/>
      <c r="K131" s="1"/>
      <c r="L131" s="130"/>
      <c r="N131" s="1"/>
      <c r="O131" s="1"/>
      <c r="P131" s="1"/>
    </row>
    <row r="132" spans="1:16" ht="15.75" customHeight="1" x14ac:dyDescent="0.3">
      <c r="A132" s="1"/>
      <c r="B132" s="1"/>
      <c r="C132" s="1"/>
      <c r="D132" s="1"/>
      <c r="E132" s="1"/>
      <c r="F132" s="1"/>
      <c r="G132" s="1"/>
      <c r="H132" s="1"/>
      <c r="I132" s="1"/>
      <c r="J132" s="2"/>
      <c r="K132" s="1"/>
      <c r="L132" s="130"/>
      <c r="N132" s="1"/>
      <c r="O132" s="1"/>
      <c r="P132" s="1"/>
    </row>
    <row r="133" spans="1:16" ht="15.75" customHeight="1" x14ac:dyDescent="0.3">
      <c r="A133" s="1"/>
      <c r="B133" s="83"/>
      <c r="C133" s="84"/>
      <c r="D133" s="1"/>
      <c r="E133" s="1"/>
      <c r="F133" s="1"/>
      <c r="G133" s="1"/>
      <c r="H133" s="1"/>
      <c r="I133" s="1"/>
      <c r="J133" s="2"/>
      <c r="K133" s="1"/>
      <c r="L133" s="130"/>
      <c r="N133" s="1"/>
      <c r="O133" s="1"/>
      <c r="P133" s="1"/>
    </row>
    <row r="134" spans="1:16" ht="15.75" customHeight="1" x14ac:dyDescent="0.3">
      <c r="A134" s="1"/>
      <c r="B134" s="83"/>
      <c r="C134" s="84">
        <v>8866110457.8353329</v>
      </c>
      <c r="D134" s="1" t="s">
        <v>46</v>
      </c>
      <c r="E134" s="1"/>
      <c r="F134" s="1"/>
      <c r="G134" s="1"/>
      <c r="H134" s="1"/>
      <c r="I134" s="1"/>
      <c r="J134" s="2"/>
      <c r="K134" s="1"/>
      <c r="L134" s="130"/>
      <c r="N134" s="1"/>
      <c r="O134" s="1"/>
      <c r="P134" s="1"/>
    </row>
    <row r="135" spans="1:16" ht="15.75" customHeight="1" x14ac:dyDescent="0.3">
      <c r="A135" s="1"/>
      <c r="B135" s="83"/>
      <c r="C135" s="84"/>
      <c r="D135" s="1"/>
      <c r="E135" s="1"/>
      <c r="F135" s="1"/>
      <c r="G135" s="1"/>
      <c r="H135" s="1"/>
      <c r="I135" s="1"/>
      <c r="J135" s="2"/>
      <c r="K135" s="1"/>
      <c r="L135" s="130"/>
      <c r="N135" s="1"/>
      <c r="O135" s="1"/>
      <c r="P135" s="1"/>
    </row>
    <row r="136" spans="1:16" ht="15.75" customHeight="1" x14ac:dyDescent="0.3">
      <c r="A136" s="1"/>
      <c r="B136" s="83"/>
      <c r="C136" s="84">
        <v>9099110457</v>
      </c>
      <c r="D136" s="1"/>
      <c r="E136" s="1"/>
      <c r="F136" s="1"/>
      <c r="G136" s="1"/>
      <c r="H136" s="1"/>
      <c r="I136" s="1"/>
      <c r="J136" s="2"/>
      <c r="K136" s="1"/>
      <c r="L136" s="130"/>
      <c r="N136" s="1"/>
      <c r="O136" s="1"/>
      <c r="P136" s="1"/>
    </row>
    <row r="137" spans="1:16" ht="15.75" customHeight="1" x14ac:dyDescent="0.3">
      <c r="A137" s="1"/>
      <c r="B137" s="82"/>
      <c r="C137" s="34" t="e">
        <f>C136-#REF!</f>
        <v>#REF!</v>
      </c>
      <c r="D137" s="1"/>
      <c r="E137" s="1"/>
      <c r="F137" s="1"/>
      <c r="G137" s="1"/>
      <c r="H137" s="1"/>
      <c r="I137" s="1"/>
      <c r="J137" s="2"/>
      <c r="K137" s="1"/>
      <c r="L137" s="130"/>
      <c r="N137" s="1"/>
      <c r="O137" s="1"/>
      <c r="P137" s="1"/>
    </row>
    <row r="138" spans="1:16" ht="15.75" customHeight="1" x14ac:dyDescent="0.3">
      <c r="A138" s="1"/>
      <c r="B138" s="82"/>
      <c r="C138" s="34"/>
      <c r="D138" s="1"/>
      <c r="E138" s="1"/>
      <c r="F138" s="1"/>
      <c r="G138" s="1"/>
      <c r="H138" s="1"/>
      <c r="I138" s="1"/>
      <c r="J138" s="2"/>
      <c r="K138" s="1"/>
      <c r="L138" s="130"/>
      <c r="N138" s="1"/>
      <c r="O138" s="1"/>
      <c r="P138" s="1"/>
    </row>
  </sheetData>
  <autoFilter ref="B2:P50" xr:uid="{00000000-0009-0000-0000-000000000000}"/>
  <mergeCells count="24">
    <mergeCell ref="B4:B20"/>
    <mergeCell ref="C4:C20"/>
    <mergeCell ref="D4:D14"/>
    <mergeCell ref="D16:D18"/>
    <mergeCell ref="D19:D20"/>
    <mergeCell ref="B22:B26"/>
    <mergeCell ref="C22:C26"/>
    <mergeCell ref="D22:D24"/>
    <mergeCell ref="B27:B31"/>
    <mergeCell ref="C27:C31"/>
    <mergeCell ref="D27:D31"/>
    <mergeCell ref="B32:B35"/>
    <mergeCell ref="C32:C35"/>
    <mergeCell ref="D32:D35"/>
    <mergeCell ref="B36:B40"/>
    <mergeCell ref="C36:C40"/>
    <mergeCell ref="D36:D40"/>
    <mergeCell ref="B41:B45"/>
    <mergeCell ref="C41:C45"/>
    <mergeCell ref="D41:D43"/>
    <mergeCell ref="D44:D45"/>
    <mergeCell ref="B46:B49"/>
    <mergeCell ref="C46:C49"/>
    <mergeCell ref="D46:D49"/>
  </mergeCells>
  <pageMargins left="0.23622047244094491" right="0.23622047244094491" top="0.74803149606299213" bottom="0.74803149606299213" header="0" footer="0"/>
  <pageSetup paperSize="8"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M37"/>
  <sheetViews>
    <sheetView zoomScale="85" zoomScaleNormal="85" workbookViewId="0">
      <selection activeCell="B7" sqref="B7"/>
    </sheetView>
  </sheetViews>
  <sheetFormatPr defaultRowHeight="14.4" x14ac:dyDescent="0.3"/>
  <cols>
    <col min="4" max="4" width="23.44140625" customWidth="1"/>
    <col min="5" max="5" width="30.6640625" customWidth="1"/>
    <col min="6" max="6" width="27.5546875" customWidth="1"/>
    <col min="7" max="7" width="14.5546875" customWidth="1"/>
    <col min="8" max="8" width="16" bestFit="1" customWidth="1"/>
    <col min="9" max="10" width="15.109375" bestFit="1" customWidth="1"/>
    <col min="11" max="11" width="15.6640625" hidden="1" customWidth="1"/>
    <col min="12" max="12" width="16" hidden="1" customWidth="1"/>
    <col min="13" max="13" width="13.44140625" bestFit="1" customWidth="1"/>
    <col min="14" max="15" width="15.109375" hidden="1" customWidth="1"/>
    <col min="17" max="18" width="26.88671875" bestFit="1" customWidth="1"/>
    <col min="20" max="20" width="24.109375" bestFit="1" customWidth="1"/>
    <col min="21" max="39" width="0" hidden="1" customWidth="1"/>
  </cols>
  <sheetData>
    <row r="1" spans="1:39" ht="43.2" x14ac:dyDescent="0.3">
      <c r="A1" s="415" t="s">
        <v>110</v>
      </c>
      <c r="B1" s="415" t="s">
        <v>111</v>
      </c>
      <c r="C1" s="398" t="s">
        <v>112</v>
      </c>
      <c r="D1" s="417" t="s">
        <v>113</v>
      </c>
      <c r="E1" s="398" t="s">
        <v>114</v>
      </c>
      <c r="F1" s="398" t="s">
        <v>115</v>
      </c>
      <c r="G1" s="194" t="s">
        <v>213</v>
      </c>
      <c r="H1" s="411" t="s">
        <v>116</v>
      </c>
      <c r="I1" s="413" t="s">
        <v>117</v>
      </c>
      <c r="J1" s="413" t="s">
        <v>118</v>
      </c>
      <c r="K1" s="413" t="s">
        <v>119</v>
      </c>
      <c r="L1" s="413" t="s">
        <v>120</v>
      </c>
      <c r="M1" s="414" t="s">
        <v>121</v>
      </c>
      <c r="N1" s="407" t="s">
        <v>199</v>
      </c>
      <c r="O1" s="407" t="s">
        <v>200</v>
      </c>
      <c r="P1" s="408" t="s">
        <v>198</v>
      </c>
      <c r="Q1" s="409" t="s">
        <v>195</v>
      </c>
      <c r="R1" s="410" t="s">
        <v>196</v>
      </c>
      <c r="S1" s="407" t="s">
        <v>197</v>
      </c>
      <c r="T1" s="396" t="s">
        <v>194</v>
      </c>
      <c r="U1" s="398" t="s">
        <v>122</v>
      </c>
      <c r="V1" s="400" t="s">
        <v>123</v>
      </c>
      <c r="W1" s="400"/>
      <c r="X1" s="400"/>
      <c r="Y1" s="400"/>
      <c r="Z1" s="400"/>
      <c r="AA1" s="400"/>
      <c r="AB1" s="400"/>
      <c r="AC1" s="400"/>
      <c r="AD1" s="400"/>
      <c r="AE1" s="400"/>
      <c r="AF1" s="401" t="s">
        <v>124</v>
      </c>
      <c r="AG1" s="394"/>
      <c r="AH1" s="394"/>
      <c r="AI1" s="394"/>
      <c r="AJ1" s="394"/>
      <c r="AK1" s="394"/>
      <c r="AL1" s="394"/>
      <c r="AM1" s="374"/>
    </row>
    <row r="2" spans="1:39" ht="54.6" customHeight="1" x14ac:dyDescent="0.3">
      <c r="A2" s="416"/>
      <c r="B2" s="416"/>
      <c r="C2" s="399"/>
      <c r="D2" s="403"/>
      <c r="E2" s="403"/>
      <c r="F2" s="403"/>
      <c r="G2" s="207"/>
      <c r="H2" s="412"/>
      <c r="I2" s="397"/>
      <c r="J2" s="397"/>
      <c r="K2" s="397"/>
      <c r="L2" s="397"/>
      <c r="M2" s="397"/>
      <c r="N2" s="397"/>
      <c r="O2" s="397"/>
      <c r="P2" s="397"/>
      <c r="Q2" s="397"/>
      <c r="R2" s="397"/>
      <c r="S2" s="397"/>
      <c r="T2" s="397"/>
      <c r="U2" s="399"/>
      <c r="V2" s="402" t="s">
        <v>125</v>
      </c>
      <c r="W2" s="403"/>
      <c r="X2" s="403"/>
      <c r="Y2" s="403"/>
      <c r="Z2" s="403"/>
      <c r="AA2" s="271" t="s">
        <v>126</v>
      </c>
      <c r="AB2" s="271"/>
      <c r="AC2" s="271"/>
      <c r="AD2" s="271"/>
      <c r="AE2" s="271"/>
      <c r="AF2" s="404" t="s">
        <v>125</v>
      </c>
      <c r="AG2" s="405"/>
      <c r="AH2" s="405"/>
      <c r="AI2" s="352"/>
      <c r="AJ2" s="406" t="s">
        <v>126</v>
      </c>
      <c r="AK2" s="351"/>
      <c r="AL2" s="351"/>
      <c r="AM2" s="342"/>
    </row>
    <row r="3" spans="1:39" ht="244.8" hidden="1" x14ac:dyDescent="0.3">
      <c r="A3" s="338" t="s">
        <v>127</v>
      </c>
      <c r="B3" s="339"/>
      <c r="C3" s="339"/>
      <c r="D3" s="339"/>
      <c r="E3" s="339"/>
      <c r="F3" s="339"/>
      <c r="G3" s="208"/>
      <c r="H3" s="188"/>
      <c r="I3" s="188"/>
      <c r="J3" s="188"/>
      <c r="K3" s="188"/>
      <c r="L3" s="188"/>
      <c r="M3" s="188"/>
      <c r="N3" s="187"/>
      <c r="O3" s="187"/>
      <c r="P3" s="188"/>
      <c r="Q3" s="224"/>
      <c r="R3" s="224"/>
      <c r="S3" s="224"/>
      <c r="T3" s="224"/>
      <c r="U3" s="225"/>
      <c r="V3" s="354" t="s">
        <v>61</v>
      </c>
      <c r="W3" s="394"/>
      <c r="X3" s="374"/>
      <c r="Y3" s="354" t="s">
        <v>128</v>
      </c>
      <c r="Z3" s="374"/>
      <c r="AA3" s="354" t="s">
        <v>61</v>
      </c>
      <c r="AB3" s="394"/>
      <c r="AC3" s="374"/>
      <c r="AD3" s="354" t="s">
        <v>128</v>
      </c>
      <c r="AE3" s="374"/>
      <c r="AF3" s="216" t="s">
        <v>129</v>
      </c>
      <c r="AG3" s="216" t="s">
        <v>130</v>
      </c>
      <c r="AH3" s="216" t="s">
        <v>131</v>
      </c>
      <c r="AI3" s="216" t="s">
        <v>66</v>
      </c>
      <c r="AJ3" s="216" t="s">
        <v>129</v>
      </c>
      <c r="AK3" s="216" t="s">
        <v>130</v>
      </c>
      <c r="AL3" s="216" t="s">
        <v>131</v>
      </c>
      <c r="AM3" s="216" t="s">
        <v>66</v>
      </c>
    </row>
    <row r="4" spans="1:39" ht="86.4" x14ac:dyDescent="0.3">
      <c r="A4" s="148">
        <v>1</v>
      </c>
      <c r="B4" s="148">
        <v>122410</v>
      </c>
      <c r="C4" s="223" t="s">
        <v>132</v>
      </c>
      <c r="D4" s="196" t="s">
        <v>133</v>
      </c>
      <c r="E4" s="198" t="s">
        <v>134</v>
      </c>
      <c r="F4" s="198" t="s">
        <v>135</v>
      </c>
      <c r="G4" s="190" t="s">
        <v>208</v>
      </c>
      <c r="H4" s="149">
        <v>84109999.659999996</v>
      </c>
      <c r="I4" s="149">
        <v>74995526.269999996</v>
      </c>
      <c r="J4" s="149">
        <v>22589010.280000001</v>
      </c>
      <c r="K4" s="149">
        <v>0</v>
      </c>
      <c r="L4" s="149">
        <v>52406515.990000002</v>
      </c>
      <c r="M4" s="148">
        <v>6.2</v>
      </c>
      <c r="N4" s="149">
        <v>5467674.1500000004</v>
      </c>
      <c r="O4" s="149">
        <f>I4-N4</f>
        <v>69527852.11999999</v>
      </c>
      <c r="P4" s="149">
        <f>N4/I4*100</f>
        <v>7.2906670863475238</v>
      </c>
      <c r="Q4" s="150">
        <v>100000000</v>
      </c>
      <c r="R4" s="151">
        <f>Q4/5</f>
        <v>20000000</v>
      </c>
      <c r="S4" s="149">
        <v>40</v>
      </c>
      <c r="T4" s="152">
        <f>R4*S4/100</f>
        <v>8000000</v>
      </c>
      <c r="U4" s="148" t="s">
        <v>136</v>
      </c>
      <c r="V4" s="360">
        <v>3827872.27</v>
      </c>
      <c r="W4" s="333"/>
      <c r="X4" s="334"/>
      <c r="Y4" s="360">
        <v>554.75</v>
      </c>
      <c r="Z4" s="334"/>
      <c r="AA4" s="395">
        <v>0</v>
      </c>
      <c r="AB4" s="351"/>
      <c r="AC4" s="342"/>
      <c r="AD4" s="395">
        <v>0</v>
      </c>
      <c r="AE4" s="342"/>
      <c r="AF4" s="153">
        <v>227.09</v>
      </c>
      <c r="AG4" s="197">
        <v>274.52</v>
      </c>
      <c r="AH4" s="197">
        <v>161.33000000000001</v>
      </c>
      <c r="AI4" s="197">
        <v>1</v>
      </c>
      <c r="AJ4" s="198">
        <v>0</v>
      </c>
      <c r="AK4" s="198">
        <v>0</v>
      </c>
      <c r="AL4" s="198">
        <v>0</v>
      </c>
      <c r="AM4" s="198">
        <v>0</v>
      </c>
    </row>
    <row r="5" spans="1:39" x14ac:dyDescent="0.3">
      <c r="A5" s="321" t="s">
        <v>138</v>
      </c>
      <c r="B5" s="322"/>
      <c r="C5" s="322"/>
      <c r="D5" s="202">
        <v>1</v>
      </c>
      <c r="E5" s="157"/>
      <c r="F5" s="157"/>
      <c r="G5" s="157"/>
      <c r="H5" s="227"/>
      <c r="I5" s="186">
        <f>SUM(I4:I4)</f>
        <v>74995526.269999996</v>
      </c>
      <c r="J5" s="227"/>
      <c r="K5" s="227"/>
      <c r="L5" s="227"/>
      <c r="M5" s="227"/>
      <c r="N5" s="186">
        <f>SUM(N4:N4)</f>
        <v>5467674.1500000004</v>
      </c>
      <c r="O5" s="186">
        <f>SUM(O4:O4)</f>
        <v>69527852.11999999</v>
      </c>
      <c r="P5" s="227"/>
      <c r="Q5" s="186">
        <f>SUM(Q4:Q4)</f>
        <v>100000000</v>
      </c>
      <c r="R5" s="186">
        <f>SUM(R4:R4)</f>
        <v>20000000</v>
      </c>
      <c r="S5" s="228"/>
      <c r="T5" s="186">
        <f>SUM(T4:T4)</f>
        <v>8000000</v>
      </c>
      <c r="U5" s="186"/>
      <c r="V5" s="390"/>
      <c r="W5" s="324"/>
      <c r="X5" s="325"/>
      <c r="Y5" s="390"/>
      <c r="Z5" s="325"/>
      <c r="AA5" s="390"/>
      <c r="AB5" s="324"/>
      <c r="AC5" s="325"/>
      <c r="AD5" s="390"/>
      <c r="AE5" s="325"/>
      <c r="AF5" s="158"/>
      <c r="AG5" s="159"/>
      <c r="AH5" s="159"/>
      <c r="AI5" s="158"/>
      <c r="AJ5" s="158"/>
      <c r="AK5" s="158"/>
      <c r="AL5" s="158"/>
      <c r="AM5" s="158"/>
    </row>
    <row r="6" spans="1:39" hidden="1" x14ac:dyDescent="0.3">
      <c r="A6" s="338" t="s">
        <v>127</v>
      </c>
      <c r="B6" s="339"/>
      <c r="C6" s="339"/>
      <c r="D6" s="339"/>
      <c r="E6" s="339"/>
      <c r="F6" s="339"/>
      <c r="G6" s="208"/>
      <c r="H6" s="188"/>
      <c r="I6" s="188"/>
      <c r="J6" s="188"/>
      <c r="K6" s="188"/>
      <c r="L6" s="188"/>
      <c r="M6" s="188"/>
      <c r="N6" s="188"/>
      <c r="O6" s="187"/>
      <c r="P6" s="188"/>
      <c r="Q6" s="224"/>
      <c r="R6" s="224"/>
      <c r="S6" s="224"/>
      <c r="T6" s="224"/>
      <c r="U6" s="225"/>
      <c r="V6" s="391" t="s">
        <v>139</v>
      </c>
      <c r="W6" s="392"/>
      <c r="X6" s="392"/>
      <c r="Y6" s="392"/>
      <c r="Z6" s="393"/>
      <c r="AA6" s="391" t="s">
        <v>139</v>
      </c>
      <c r="AB6" s="392"/>
      <c r="AC6" s="392"/>
      <c r="AD6" s="392"/>
      <c r="AE6" s="393"/>
      <c r="AF6" s="375" t="s">
        <v>140</v>
      </c>
      <c r="AG6" s="376"/>
      <c r="AH6" s="376"/>
      <c r="AI6" s="377"/>
      <c r="AJ6" s="375" t="s">
        <v>140</v>
      </c>
      <c r="AK6" s="376"/>
      <c r="AL6" s="376"/>
      <c r="AM6" s="377"/>
    </row>
    <row r="7" spans="1:39" ht="28.8" x14ac:dyDescent="0.3">
      <c r="A7" s="148">
        <v>2</v>
      </c>
      <c r="B7" s="154">
        <v>122604</v>
      </c>
      <c r="C7" s="356" t="s">
        <v>141</v>
      </c>
      <c r="D7" s="356" t="s">
        <v>67</v>
      </c>
      <c r="E7" s="155" t="s">
        <v>142</v>
      </c>
      <c r="F7" s="155" t="s">
        <v>143</v>
      </c>
      <c r="G7" s="191" t="s">
        <v>207</v>
      </c>
      <c r="H7" s="156">
        <v>124311797.50999999</v>
      </c>
      <c r="I7" s="156">
        <v>76945767.439999998</v>
      </c>
      <c r="J7" s="156">
        <v>61556613.950000003</v>
      </c>
      <c r="K7" s="156">
        <v>13850238.140000001</v>
      </c>
      <c r="L7" s="156">
        <v>1538915.35</v>
      </c>
      <c r="M7" s="154">
        <v>6.2</v>
      </c>
      <c r="N7" s="149">
        <v>25229268.789999999</v>
      </c>
      <c r="O7" s="149">
        <f>I7-N7</f>
        <v>51716498.649999999</v>
      </c>
      <c r="P7" s="149">
        <f>N7/I7*100</f>
        <v>32.788377618915845</v>
      </c>
      <c r="Q7" s="150">
        <v>77849047.649999991</v>
      </c>
      <c r="R7" s="151">
        <f>Q7/5</f>
        <v>15569809.529999997</v>
      </c>
      <c r="S7" s="149">
        <v>40</v>
      </c>
      <c r="T7" s="152">
        <f>R7*S7/100</f>
        <v>6227923.811999999</v>
      </c>
      <c r="U7" s="148" t="s">
        <v>144</v>
      </c>
      <c r="V7" s="332">
        <v>1</v>
      </c>
      <c r="W7" s="384"/>
      <c r="X7" s="384"/>
      <c r="Y7" s="384"/>
      <c r="Z7" s="385"/>
      <c r="AA7" s="330">
        <v>0</v>
      </c>
      <c r="AB7" s="386"/>
      <c r="AC7" s="386"/>
      <c r="AD7" s="386"/>
      <c r="AE7" s="387"/>
      <c r="AF7" s="378" t="s">
        <v>140</v>
      </c>
      <c r="AG7" s="379"/>
      <c r="AH7" s="379"/>
      <c r="AI7" s="380"/>
      <c r="AJ7" s="381" t="s">
        <v>140</v>
      </c>
      <c r="AK7" s="382"/>
      <c r="AL7" s="382"/>
      <c r="AM7" s="383"/>
    </row>
    <row r="8" spans="1:39" ht="28.8" x14ac:dyDescent="0.3">
      <c r="A8" s="154">
        <v>3</v>
      </c>
      <c r="B8" s="154">
        <v>122605</v>
      </c>
      <c r="C8" s="388"/>
      <c r="D8" s="388"/>
      <c r="E8" s="155" t="s">
        <v>145</v>
      </c>
      <c r="F8" s="155" t="s">
        <v>143</v>
      </c>
      <c r="G8" s="191" t="s">
        <v>207</v>
      </c>
      <c r="H8" s="156">
        <v>124311797.50999999</v>
      </c>
      <c r="I8" s="156">
        <v>76945767.439999998</v>
      </c>
      <c r="J8" s="156">
        <v>61556613.950000003</v>
      </c>
      <c r="K8" s="156">
        <v>13850238.140000001</v>
      </c>
      <c r="L8" s="156">
        <v>1538915.35</v>
      </c>
      <c r="M8" s="154">
        <v>6.2</v>
      </c>
      <c r="N8" s="149">
        <v>25226466.210000001</v>
      </c>
      <c r="O8" s="149">
        <f>I8-N8</f>
        <v>51719301.229999997</v>
      </c>
      <c r="P8" s="149">
        <f>N8/I8*100</f>
        <v>32.784735339303545</v>
      </c>
      <c r="Q8" s="150">
        <v>77849047.649999991</v>
      </c>
      <c r="R8" s="151">
        <f>Q8/5</f>
        <v>15569809.529999997</v>
      </c>
      <c r="S8" s="149">
        <v>40</v>
      </c>
      <c r="T8" s="152">
        <f>R8*S8/100</f>
        <v>6227923.811999999</v>
      </c>
      <c r="U8" s="148" t="s">
        <v>144</v>
      </c>
      <c r="V8" s="332">
        <v>1</v>
      </c>
      <c r="W8" s="384"/>
      <c r="X8" s="384"/>
      <c r="Y8" s="384"/>
      <c r="Z8" s="385"/>
      <c r="AA8" s="330">
        <v>0</v>
      </c>
      <c r="AB8" s="386"/>
      <c r="AC8" s="386"/>
      <c r="AD8" s="386"/>
      <c r="AE8" s="387"/>
      <c r="AF8" s="378" t="s">
        <v>140</v>
      </c>
      <c r="AG8" s="379"/>
      <c r="AH8" s="379"/>
      <c r="AI8" s="380"/>
      <c r="AJ8" s="381" t="s">
        <v>140</v>
      </c>
      <c r="AK8" s="382"/>
      <c r="AL8" s="382"/>
      <c r="AM8" s="383"/>
    </row>
    <row r="9" spans="1:39" ht="28.8" x14ac:dyDescent="0.3">
      <c r="A9" s="148">
        <v>4</v>
      </c>
      <c r="B9" s="154">
        <v>121511</v>
      </c>
      <c r="C9" s="389"/>
      <c r="D9" s="389"/>
      <c r="E9" s="155" t="s">
        <v>146</v>
      </c>
      <c r="F9" s="155" t="s">
        <v>143</v>
      </c>
      <c r="G9" s="191" t="s">
        <v>207</v>
      </c>
      <c r="H9" s="156">
        <v>149161399.25</v>
      </c>
      <c r="I9" s="156">
        <v>91487999.920000002</v>
      </c>
      <c r="J9" s="156">
        <v>73190399.939999998</v>
      </c>
      <c r="K9" s="156">
        <v>16467839.98</v>
      </c>
      <c r="L9" s="156">
        <v>1829760</v>
      </c>
      <c r="M9" s="154">
        <v>6.2</v>
      </c>
      <c r="N9" s="149">
        <v>30271759.449999999</v>
      </c>
      <c r="O9" s="149">
        <f>I9-N9</f>
        <v>61216240.469999999</v>
      </c>
      <c r="P9" s="149">
        <f>N9/I9*100</f>
        <v>33.08822957816389</v>
      </c>
      <c r="Q9" s="150">
        <v>92575299.270000011</v>
      </c>
      <c r="R9" s="151">
        <f>Q9/5</f>
        <v>18515059.854000002</v>
      </c>
      <c r="S9" s="149">
        <v>40</v>
      </c>
      <c r="T9" s="152">
        <f>R9*S9/100</f>
        <v>7406023.9416000005</v>
      </c>
      <c r="U9" s="148" t="s">
        <v>144</v>
      </c>
      <c r="V9" s="332">
        <v>1</v>
      </c>
      <c r="W9" s="384"/>
      <c r="X9" s="384"/>
      <c r="Y9" s="384"/>
      <c r="Z9" s="385"/>
      <c r="AA9" s="330">
        <v>0</v>
      </c>
      <c r="AB9" s="386"/>
      <c r="AC9" s="386"/>
      <c r="AD9" s="386"/>
      <c r="AE9" s="387"/>
      <c r="AF9" s="378" t="s">
        <v>140</v>
      </c>
      <c r="AG9" s="379"/>
      <c r="AH9" s="379"/>
      <c r="AI9" s="380"/>
      <c r="AJ9" s="381" t="s">
        <v>140</v>
      </c>
      <c r="AK9" s="382"/>
      <c r="AL9" s="382"/>
      <c r="AM9" s="383"/>
    </row>
    <row r="10" spans="1:39" x14ac:dyDescent="0.3">
      <c r="A10" s="321" t="s">
        <v>138</v>
      </c>
      <c r="B10" s="322"/>
      <c r="C10" s="322"/>
      <c r="D10" s="202">
        <v>3</v>
      </c>
      <c r="E10" s="157"/>
      <c r="F10" s="157"/>
      <c r="G10" s="157"/>
      <c r="H10" s="227"/>
      <c r="I10" s="186">
        <f>SUM(I7:I9)</f>
        <v>245379534.80000001</v>
      </c>
      <c r="J10" s="227"/>
      <c r="K10" s="227"/>
      <c r="L10" s="227"/>
      <c r="M10" s="227"/>
      <c r="N10" s="186">
        <f>SUM(N7:N9)</f>
        <v>80727494.450000003</v>
      </c>
      <c r="O10" s="186">
        <f>SUM(O7:O9)</f>
        <v>164652040.34999999</v>
      </c>
      <c r="P10" s="227"/>
      <c r="Q10" s="186">
        <f>SUM(Q7:Q9)</f>
        <v>248273394.56999999</v>
      </c>
      <c r="R10" s="186">
        <f>SUM(R7:R9)</f>
        <v>49654678.913999997</v>
      </c>
      <c r="S10" s="228"/>
      <c r="T10" s="186">
        <f>SUM(T7:T9)</f>
        <v>19861871.5656</v>
      </c>
      <c r="U10" s="228"/>
      <c r="V10" s="367"/>
      <c r="W10" s="368"/>
      <c r="X10" s="368"/>
      <c r="Y10" s="368"/>
      <c r="Z10" s="368"/>
      <c r="AA10" s="367"/>
      <c r="AB10" s="368"/>
      <c r="AC10" s="368"/>
      <c r="AD10" s="368"/>
      <c r="AE10" s="368"/>
      <c r="AF10" s="369"/>
      <c r="AG10" s="370"/>
      <c r="AH10" s="370"/>
      <c r="AI10" s="370"/>
      <c r="AJ10" s="371"/>
      <c r="AK10" s="372"/>
      <c r="AL10" s="372"/>
      <c r="AM10" s="373"/>
    </row>
    <row r="11" spans="1:39" ht="216" hidden="1" x14ac:dyDescent="0.3">
      <c r="A11" s="338" t="s">
        <v>127</v>
      </c>
      <c r="B11" s="339"/>
      <c r="C11" s="339"/>
      <c r="D11" s="339"/>
      <c r="E11" s="339"/>
      <c r="F11" s="339"/>
      <c r="G11" s="208"/>
      <c r="H11" s="188"/>
      <c r="I11" s="188"/>
      <c r="J11" s="188"/>
      <c r="K11" s="188"/>
      <c r="L11" s="188"/>
      <c r="M11" s="188"/>
      <c r="N11" s="188"/>
      <c r="O11" s="188"/>
      <c r="P11" s="188"/>
      <c r="Q11" s="224"/>
      <c r="R11" s="189"/>
      <c r="S11" s="189"/>
      <c r="T11" s="189"/>
      <c r="U11" s="225"/>
      <c r="V11" s="215" t="s">
        <v>147</v>
      </c>
      <c r="W11" s="346" t="s">
        <v>148</v>
      </c>
      <c r="X11" s="374"/>
      <c r="Y11" s="346" t="s">
        <v>149</v>
      </c>
      <c r="Z11" s="374"/>
      <c r="AA11" s="215" t="s">
        <v>147</v>
      </c>
      <c r="AB11" s="346" t="s">
        <v>148</v>
      </c>
      <c r="AC11" s="374"/>
      <c r="AD11" s="346" t="s">
        <v>149</v>
      </c>
      <c r="AE11" s="374"/>
      <c r="AF11" s="375" t="s">
        <v>150</v>
      </c>
      <c r="AG11" s="376"/>
      <c r="AH11" s="376"/>
      <c r="AI11" s="377"/>
      <c r="AJ11" s="375" t="s">
        <v>151</v>
      </c>
      <c r="AK11" s="376"/>
      <c r="AL11" s="376"/>
      <c r="AM11" s="377"/>
    </row>
    <row r="12" spans="1:39" ht="57.6" x14ac:dyDescent="0.3">
      <c r="A12" s="154">
        <v>5</v>
      </c>
      <c r="B12" s="222">
        <v>116047</v>
      </c>
      <c r="C12" s="356" t="s">
        <v>152</v>
      </c>
      <c r="D12" s="359" t="s">
        <v>74</v>
      </c>
      <c r="E12" s="222" t="s">
        <v>153</v>
      </c>
      <c r="F12" s="222" t="s">
        <v>154</v>
      </c>
      <c r="G12" s="192" t="s">
        <v>207</v>
      </c>
      <c r="H12" s="160">
        <v>21313845.699999999</v>
      </c>
      <c r="I12" s="160">
        <v>21248563.809999999</v>
      </c>
      <c r="J12" s="160">
        <v>16998851.050000001</v>
      </c>
      <c r="K12" s="160">
        <v>0</v>
      </c>
      <c r="L12" s="160">
        <v>4249712.76</v>
      </c>
      <c r="M12" s="154">
        <v>6.2</v>
      </c>
      <c r="N12" s="149">
        <v>12159353.33</v>
      </c>
      <c r="O12" s="149">
        <f>I12-N12</f>
        <v>9089210.4799999986</v>
      </c>
      <c r="P12" s="149">
        <f>N12/I12*100</f>
        <v>57.224353790337425</v>
      </c>
      <c r="Q12" s="150">
        <v>2800000</v>
      </c>
      <c r="R12" s="151">
        <f>Q12/5</f>
        <v>560000</v>
      </c>
      <c r="S12" s="149">
        <v>40</v>
      </c>
      <c r="T12" s="152">
        <f>R12*S12/100</f>
        <v>224000</v>
      </c>
      <c r="U12" s="148" t="s">
        <v>136</v>
      </c>
      <c r="V12" s="161">
        <v>1</v>
      </c>
      <c r="W12" s="332">
        <v>1</v>
      </c>
      <c r="X12" s="334"/>
      <c r="Y12" s="360">
        <v>4037</v>
      </c>
      <c r="Z12" s="361"/>
      <c r="AA12" s="198">
        <v>0</v>
      </c>
      <c r="AB12" s="330">
        <v>0</v>
      </c>
      <c r="AC12" s="342"/>
      <c r="AD12" s="330">
        <v>0</v>
      </c>
      <c r="AE12" s="342"/>
      <c r="AF12" s="362">
        <v>4037</v>
      </c>
      <c r="AG12" s="363"/>
      <c r="AH12" s="363"/>
      <c r="AI12" s="364"/>
      <c r="AJ12" s="330">
        <v>0</v>
      </c>
      <c r="AK12" s="351"/>
      <c r="AL12" s="351"/>
      <c r="AM12" s="342"/>
    </row>
    <row r="13" spans="1:39" ht="43.2" x14ac:dyDescent="0.3">
      <c r="A13" s="154">
        <v>6</v>
      </c>
      <c r="B13" s="222">
        <v>119633</v>
      </c>
      <c r="C13" s="357"/>
      <c r="D13" s="357"/>
      <c r="E13" s="222" t="s">
        <v>201</v>
      </c>
      <c r="F13" s="209" t="s">
        <v>202</v>
      </c>
      <c r="G13" s="209" t="s">
        <v>207</v>
      </c>
      <c r="H13" s="160">
        <v>29480276.050000001</v>
      </c>
      <c r="I13" s="160">
        <v>22834646.440000001</v>
      </c>
      <c r="J13" s="211">
        <v>18267717.149999999</v>
      </c>
      <c r="K13" s="212">
        <v>0</v>
      </c>
      <c r="L13" s="211">
        <v>4566929.29</v>
      </c>
      <c r="M13" s="154">
        <v>6.2</v>
      </c>
      <c r="N13" s="149">
        <v>19326361.629999999</v>
      </c>
      <c r="O13" s="149">
        <f>I13-N13</f>
        <v>3508284.8100000024</v>
      </c>
      <c r="P13" s="149">
        <f>N13/I13*100</f>
        <v>84.636132557522529</v>
      </c>
      <c r="Q13" s="150">
        <v>5335350.63</v>
      </c>
      <c r="R13" s="151">
        <f>Q13/5</f>
        <v>1067070.1259999999</v>
      </c>
      <c r="S13" s="149">
        <v>40</v>
      </c>
      <c r="T13" s="152">
        <f>R13*S13/100</f>
        <v>426828.05040000001</v>
      </c>
      <c r="U13" s="148" t="s">
        <v>144</v>
      </c>
      <c r="V13" s="161">
        <v>1</v>
      </c>
      <c r="W13" s="332">
        <v>1</v>
      </c>
      <c r="X13" s="350"/>
      <c r="Y13" s="360">
        <v>12200</v>
      </c>
      <c r="Z13" s="365"/>
      <c r="AA13" s="198">
        <v>0</v>
      </c>
      <c r="AB13" s="217">
        <v>0</v>
      </c>
      <c r="AC13" s="218"/>
      <c r="AD13" s="330">
        <v>0</v>
      </c>
      <c r="AE13" s="331"/>
      <c r="AF13" s="366">
        <v>12200</v>
      </c>
      <c r="AG13" s="363"/>
      <c r="AH13" s="363"/>
      <c r="AI13" s="364"/>
      <c r="AJ13" s="330">
        <v>0</v>
      </c>
      <c r="AK13" s="335"/>
      <c r="AL13" s="335"/>
      <c r="AM13" s="331"/>
    </row>
    <row r="14" spans="1:39" ht="43.2" x14ac:dyDescent="0.3">
      <c r="A14" s="154">
        <v>7</v>
      </c>
      <c r="B14" s="222">
        <v>124949</v>
      </c>
      <c r="C14" s="358"/>
      <c r="D14" s="358"/>
      <c r="E14" s="213" t="s">
        <v>219</v>
      </c>
      <c r="F14" s="213" t="s">
        <v>220</v>
      </c>
      <c r="G14" s="209" t="s">
        <v>207</v>
      </c>
      <c r="H14" s="160">
        <v>13652866.91</v>
      </c>
      <c r="I14" s="160">
        <v>13340702.060000001</v>
      </c>
      <c r="J14" s="160">
        <v>10672561.65</v>
      </c>
      <c r="K14" s="213">
        <v>0</v>
      </c>
      <c r="L14" s="214">
        <v>2668140.41</v>
      </c>
      <c r="M14" s="154">
        <v>6.2</v>
      </c>
      <c r="N14" s="149">
        <v>11290870.470000001</v>
      </c>
      <c r="O14" s="149">
        <f>I14-N14</f>
        <v>2049831.5899999999</v>
      </c>
      <c r="P14" s="149">
        <f>N14/I14*100</f>
        <v>84.634754746932714</v>
      </c>
      <c r="Q14" s="150">
        <v>2797138.4</v>
      </c>
      <c r="R14" s="151">
        <f>Q14/5</f>
        <v>559427.67999999993</v>
      </c>
      <c r="S14" s="149">
        <v>40</v>
      </c>
      <c r="T14" s="152">
        <f>R14*S14/100</f>
        <v>223771.07199999996</v>
      </c>
      <c r="U14" s="148" t="s">
        <v>173</v>
      </c>
      <c r="V14" s="161">
        <v>1</v>
      </c>
      <c r="W14" s="332">
        <v>1</v>
      </c>
      <c r="X14" s="350"/>
      <c r="Y14" s="360">
        <v>67500</v>
      </c>
      <c r="Z14" s="365"/>
      <c r="AA14" s="198">
        <v>0</v>
      </c>
      <c r="AB14" s="217">
        <v>0</v>
      </c>
      <c r="AC14" s="218"/>
      <c r="AD14" s="330">
        <v>0</v>
      </c>
      <c r="AE14" s="331"/>
      <c r="AF14" s="366">
        <v>67500</v>
      </c>
      <c r="AG14" s="363"/>
      <c r="AH14" s="363"/>
      <c r="AI14" s="364"/>
      <c r="AJ14" s="330">
        <v>0</v>
      </c>
      <c r="AK14" s="335"/>
      <c r="AL14" s="335"/>
      <c r="AM14" s="331"/>
    </row>
    <row r="15" spans="1:39" x14ac:dyDescent="0.3">
      <c r="A15" s="321" t="s">
        <v>138</v>
      </c>
      <c r="B15" s="322"/>
      <c r="C15" s="322"/>
      <c r="D15" s="202">
        <v>3</v>
      </c>
      <c r="E15" s="157"/>
      <c r="F15" s="162"/>
      <c r="G15" s="157"/>
      <c r="H15" s="227"/>
      <c r="I15" s="186">
        <f>I12+I14</f>
        <v>34589265.869999997</v>
      </c>
      <c r="J15" s="227"/>
      <c r="K15" s="227"/>
      <c r="L15" s="227"/>
      <c r="M15" s="227"/>
      <c r="N15" s="186">
        <f>N12+N13+N14</f>
        <v>42776585.43</v>
      </c>
      <c r="O15" s="186">
        <f>O12+O13+O14</f>
        <v>14647326.880000001</v>
      </c>
      <c r="P15" s="227"/>
      <c r="Q15" s="186">
        <f>Q12+Q13+Q14</f>
        <v>10932489.029999999</v>
      </c>
      <c r="R15" s="186">
        <f>R12+R13+R14</f>
        <v>2186497.8059999999</v>
      </c>
      <c r="S15" s="228"/>
      <c r="T15" s="186">
        <f>T12+T13+T14</f>
        <v>874599.12239999999</v>
      </c>
      <c r="U15" s="228"/>
      <c r="V15" s="226"/>
      <c r="W15" s="219"/>
      <c r="X15" s="221"/>
      <c r="Y15" s="219"/>
      <c r="Z15" s="221"/>
      <c r="AA15" s="226"/>
      <c r="AB15" s="219"/>
      <c r="AC15" s="221"/>
      <c r="AD15" s="219"/>
      <c r="AE15" s="221"/>
      <c r="AF15" s="219"/>
      <c r="AG15" s="220"/>
      <c r="AH15" s="220"/>
      <c r="AI15" s="221"/>
      <c r="AJ15" s="219"/>
      <c r="AK15" s="220"/>
      <c r="AL15" s="220"/>
      <c r="AM15" s="221"/>
    </row>
    <row r="16" spans="1:39" ht="216" hidden="1" x14ac:dyDescent="0.3">
      <c r="A16" s="338" t="s">
        <v>127</v>
      </c>
      <c r="B16" s="339"/>
      <c r="C16" s="339"/>
      <c r="D16" s="339"/>
      <c r="E16" s="339"/>
      <c r="F16" s="339"/>
      <c r="G16" s="210"/>
      <c r="H16" s="163"/>
      <c r="I16" s="163">
        <f>I12</f>
        <v>21248563.809999999</v>
      </c>
      <c r="J16" s="163">
        <f>J12</f>
        <v>16998851.050000001</v>
      </c>
      <c r="K16" s="163"/>
      <c r="L16" s="163"/>
      <c r="M16" s="164"/>
      <c r="N16" s="163">
        <f>N12</f>
        <v>12159353.33</v>
      </c>
      <c r="O16" s="163">
        <f>O12</f>
        <v>9089210.4799999986</v>
      </c>
      <c r="P16" s="165"/>
      <c r="Q16" s="165"/>
      <c r="R16" s="165"/>
      <c r="S16" s="165"/>
      <c r="T16" s="165"/>
      <c r="U16" s="165"/>
      <c r="V16" s="216" t="s">
        <v>155</v>
      </c>
      <c r="W16" s="354" t="s">
        <v>156</v>
      </c>
      <c r="X16" s="347"/>
      <c r="Y16" s="216" t="s">
        <v>157</v>
      </c>
      <c r="Z16" s="216" t="s">
        <v>158</v>
      </c>
      <c r="AA16" s="216" t="s">
        <v>155</v>
      </c>
      <c r="AB16" s="216" t="s">
        <v>156</v>
      </c>
      <c r="AC16" s="216" t="s">
        <v>159</v>
      </c>
      <c r="AD16" s="216" t="s">
        <v>157</v>
      </c>
      <c r="AE16" s="216" t="s">
        <v>158</v>
      </c>
      <c r="AF16" s="216" t="s">
        <v>160</v>
      </c>
      <c r="AG16" s="216" t="s">
        <v>157</v>
      </c>
      <c r="AH16" s="216" t="s">
        <v>158</v>
      </c>
      <c r="AI16" s="216" t="s">
        <v>161</v>
      </c>
      <c r="AJ16" s="216" t="s">
        <v>160</v>
      </c>
      <c r="AK16" s="216" t="s">
        <v>161</v>
      </c>
      <c r="AL16" s="216" t="s">
        <v>157</v>
      </c>
      <c r="AM16" s="216" t="s">
        <v>158</v>
      </c>
    </row>
    <row r="17" spans="1:39" ht="28.8" x14ac:dyDescent="0.3">
      <c r="A17" s="148">
        <v>8</v>
      </c>
      <c r="B17" s="148">
        <v>124314</v>
      </c>
      <c r="C17" s="348" t="s">
        <v>162</v>
      </c>
      <c r="D17" s="348" t="s">
        <v>163</v>
      </c>
      <c r="E17" s="198" t="s">
        <v>164</v>
      </c>
      <c r="F17" s="198" t="s">
        <v>165</v>
      </c>
      <c r="G17" s="190" t="s">
        <v>212</v>
      </c>
      <c r="H17" s="149">
        <v>11131129.949999999</v>
      </c>
      <c r="I17" s="149">
        <v>10007566.699999999</v>
      </c>
      <c r="J17" s="149">
        <v>8006053.3600000003</v>
      </c>
      <c r="K17" s="149">
        <v>1801261.93</v>
      </c>
      <c r="L17" s="149">
        <v>200251.41</v>
      </c>
      <c r="M17" s="148">
        <v>6.1</v>
      </c>
      <c r="N17" s="149">
        <v>877246.69</v>
      </c>
      <c r="O17" s="149">
        <f t="shared" ref="O17:O22" si="0">I17-N17</f>
        <v>9130320.0099999998</v>
      </c>
      <c r="P17" s="149">
        <f t="shared" ref="P17:P22" si="1">N17/I17*100</f>
        <v>8.7658340563445858</v>
      </c>
      <c r="Q17" s="150">
        <v>8548755.9600000009</v>
      </c>
      <c r="R17" s="151">
        <f t="shared" ref="R17:R22" si="2">Q17/5</f>
        <v>1709751.1920000003</v>
      </c>
      <c r="S17" s="149">
        <v>40</v>
      </c>
      <c r="T17" s="152">
        <f t="shared" ref="T17:T22" si="3">R17*S17/100</f>
        <v>683900.47680000006</v>
      </c>
      <c r="U17" s="148" t="s">
        <v>137</v>
      </c>
      <c r="V17" s="166">
        <v>279</v>
      </c>
      <c r="W17" s="332">
        <v>279</v>
      </c>
      <c r="X17" s="350"/>
      <c r="Y17" s="166">
        <v>137</v>
      </c>
      <c r="Z17" s="166">
        <v>142</v>
      </c>
      <c r="AA17" s="148">
        <v>0</v>
      </c>
      <c r="AB17" s="148">
        <v>0</v>
      </c>
      <c r="AC17" s="148">
        <v>0</v>
      </c>
      <c r="AD17" s="148">
        <v>0</v>
      </c>
      <c r="AE17" s="148">
        <v>0</v>
      </c>
      <c r="AF17" s="167">
        <v>279</v>
      </c>
      <c r="AG17" s="167">
        <v>137</v>
      </c>
      <c r="AH17" s="167">
        <v>142</v>
      </c>
      <c r="AI17" s="167">
        <v>0</v>
      </c>
      <c r="AJ17" s="148">
        <v>0</v>
      </c>
      <c r="AK17" s="148">
        <v>0</v>
      </c>
      <c r="AL17" s="148">
        <v>0</v>
      </c>
      <c r="AM17" s="148">
        <v>0</v>
      </c>
    </row>
    <row r="18" spans="1:39" ht="28.8" x14ac:dyDescent="0.3">
      <c r="A18" s="154">
        <v>9</v>
      </c>
      <c r="B18" s="148">
        <v>124313</v>
      </c>
      <c r="C18" s="355"/>
      <c r="D18" s="355"/>
      <c r="E18" s="198" t="s">
        <v>166</v>
      </c>
      <c r="F18" s="198" t="s">
        <v>165</v>
      </c>
      <c r="G18" s="190" t="s">
        <v>206</v>
      </c>
      <c r="H18" s="149">
        <v>11220528.210000001</v>
      </c>
      <c r="I18" s="149">
        <v>11220528.210000001</v>
      </c>
      <c r="J18" s="149">
        <v>8976422.5700000003</v>
      </c>
      <c r="K18" s="149">
        <v>2019582.87</v>
      </c>
      <c r="L18" s="149">
        <v>224522.77</v>
      </c>
      <c r="M18" s="148">
        <v>6.1</v>
      </c>
      <c r="N18" s="149">
        <v>2411250.62</v>
      </c>
      <c r="O18" s="149">
        <f t="shared" si="0"/>
        <v>8809277.5899999999</v>
      </c>
      <c r="P18" s="149">
        <f t="shared" si="1"/>
        <v>21.48963555789679</v>
      </c>
      <c r="Q18" s="150">
        <v>1637827.81</v>
      </c>
      <c r="R18" s="151">
        <f t="shared" si="2"/>
        <v>327565.56200000003</v>
      </c>
      <c r="S18" s="149">
        <v>40</v>
      </c>
      <c r="T18" s="152">
        <f t="shared" si="3"/>
        <v>131026.22480000001</v>
      </c>
      <c r="U18" s="148" t="s">
        <v>136</v>
      </c>
      <c r="V18" s="166">
        <v>396</v>
      </c>
      <c r="W18" s="332">
        <v>396</v>
      </c>
      <c r="X18" s="350"/>
      <c r="Y18" s="166">
        <v>179</v>
      </c>
      <c r="Z18" s="166">
        <v>217</v>
      </c>
      <c r="AA18" s="148">
        <v>0</v>
      </c>
      <c r="AB18" s="148">
        <v>0</v>
      </c>
      <c r="AC18" s="148">
        <v>0</v>
      </c>
      <c r="AD18" s="148">
        <v>0</v>
      </c>
      <c r="AE18" s="148">
        <v>0</v>
      </c>
      <c r="AF18" s="167">
        <v>396</v>
      </c>
      <c r="AG18" s="167">
        <v>179</v>
      </c>
      <c r="AH18" s="167">
        <v>217</v>
      </c>
      <c r="AI18" s="167">
        <v>0</v>
      </c>
      <c r="AJ18" s="148">
        <v>0</v>
      </c>
      <c r="AK18" s="148">
        <v>0</v>
      </c>
      <c r="AL18" s="148">
        <v>0</v>
      </c>
      <c r="AM18" s="148">
        <v>0</v>
      </c>
    </row>
    <row r="19" spans="1:39" ht="43.2" x14ac:dyDescent="0.3">
      <c r="A19" s="148">
        <v>10</v>
      </c>
      <c r="B19" s="148">
        <v>124315</v>
      </c>
      <c r="C19" s="355"/>
      <c r="D19" s="355"/>
      <c r="E19" s="198" t="s">
        <v>167</v>
      </c>
      <c r="F19" s="198" t="s">
        <v>165</v>
      </c>
      <c r="G19" s="190" t="s">
        <v>206</v>
      </c>
      <c r="H19" s="149">
        <v>8104112.9199999999</v>
      </c>
      <c r="I19" s="149">
        <v>8104112.9199999999</v>
      </c>
      <c r="J19" s="149">
        <v>6483290.3399999999</v>
      </c>
      <c r="K19" s="149">
        <v>1458659.28</v>
      </c>
      <c r="L19" s="149">
        <v>162163.29999999999</v>
      </c>
      <c r="M19" s="148">
        <v>6.1</v>
      </c>
      <c r="N19" s="149">
        <v>2015930.84</v>
      </c>
      <c r="O19" s="149">
        <f t="shared" si="0"/>
        <v>6088182.0800000001</v>
      </c>
      <c r="P19" s="149">
        <f t="shared" si="1"/>
        <v>24.875404129980954</v>
      </c>
      <c r="Q19" s="150">
        <v>2762955.2</v>
      </c>
      <c r="R19" s="151">
        <f t="shared" si="2"/>
        <v>552591.04</v>
      </c>
      <c r="S19" s="149">
        <v>40</v>
      </c>
      <c r="T19" s="152">
        <f t="shared" si="3"/>
        <v>221036.41600000003</v>
      </c>
      <c r="U19" s="148" t="s">
        <v>137</v>
      </c>
      <c r="V19" s="166">
        <v>338</v>
      </c>
      <c r="W19" s="332">
        <v>338</v>
      </c>
      <c r="X19" s="350"/>
      <c r="Y19" s="166">
        <v>163</v>
      </c>
      <c r="Z19" s="166">
        <v>175</v>
      </c>
      <c r="AA19" s="148">
        <v>0</v>
      </c>
      <c r="AB19" s="148">
        <v>0</v>
      </c>
      <c r="AC19" s="148">
        <v>0</v>
      </c>
      <c r="AD19" s="148">
        <v>0</v>
      </c>
      <c r="AE19" s="148">
        <v>0</v>
      </c>
      <c r="AF19" s="167">
        <v>338</v>
      </c>
      <c r="AG19" s="167">
        <v>163</v>
      </c>
      <c r="AH19" s="167">
        <v>175</v>
      </c>
      <c r="AI19" s="167">
        <v>0</v>
      </c>
      <c r="AJ19" s="148">
        <v>0</v>
      </c>
      <c r="AK19" s="148">
        <v>0</v>
      </c>
      <c r="AL19" s="148">
        <v>0</v>
      </c>
      <c r="AM19" s="148">
        <v>0</v>
      </c>
    </row>
    <row r="20" spans="1:39" ht="28.8" x14ac:dyDescent="0.3">
      <c r="A20" s="154">
        <v>11</v>
      </c>
      <c r="B20" s="148">
        <v>124311</v>
      </c>
      <c r="C20" s="355"/>
      <c r="D20" s="355"/>
      <c r="E20" s="198" t="s">
        <v>168</v>
      </c>
      <c r="F20" s="198" t="s">
        <v>165</v>
      </c>
      <c r="G20" s="190" t="s">
        <v>210</v>
      </c>
      <c r="H20" s="149">
        <v>9924248.1699999999</v>
      </c>
      <c r="I20" s="149">
        <v>9849361.4700000007</v>
      </c>
      <c r="J20" s="149">
        <v>7879489.1799999997</v>
      </c>
      <c r="K20" s="149">
        <v>1772786.56</v>
      </c>
      <c r="L20" s="149">
        <v>197085.73</v>
      </c>
      <c r="M20" s="148">
        <v>6.1</v>
      </c>
      <c r="N20" s="149">
        <v>2253810.1800000002</v>
      </c>
      <c r="O20" s="149">
        <f t="shared" si="0"/>
        <v>7595551.290000001</v>
      </c>
      <c r="P20" s="149">
        <f t="shared" si="1"/>
        <v>22.88280501091204</v>
      </c>
      <c r="Q20" s="150">
        <v>5450807.9800000004</v>
      </c>
      <c r="R20" s="151">
        <f t="shared" si="2"/>
        <v>1090161.5960000001</v>
      </c>
      <c r="S20" s="149">
        <v>40</v>
      </c>
      <c r="T20" s="152">
        <f t="shared" si="3"/>
        <v>436064.63840000005</v>
      </c>
      <c r="U20" s="148" t="s">
        <v>169</v>
      </c>
      <c r="V20" s="166">
        <v>352</v>
      </c>
      <c r="W20" s="332">
        <v>352</v>
      </c>
      <c r="X20" s="350"/>
      <c r="Y20" s="166">
        <v>180</v>
      </c>
      <c r="Z20" s="166">
        <v>172</v>
      </c>
      <c r="AA20" s="148">
        <v>0</v>
      </c>
      <c r="AB20" s="148">
        <v>0</v>
      </c>
      <c r="AC20" s="148">
        <v>0</v>
      </c>
      <c r="AD20" s="148">
        <v>0</v>
      </c>
      <c r="AE20" s="148">
        <v>0</v>
      </c>
      <c r="AF20" s="167">
        <v>352</v>
      </c>
      <c r="AG20" s="167">
        <v>180</v>
      </c>
      <c r="AH20" s="167">
        <v>172</v>
      </c>
      <c r="AI20" s="167">
        <v>40</v>
      </c>
      <c r="AJ20" s="148">
        <v>0</v>
      </c>
      <c r="AK20" s="148">
        <v>0</v>
      </c>
      <c r="AL20" s="148">
        <v>0</v>
      </c>
      <c r="AM20" s="148">
        <v>0</v>
      </c>
    </row>
    <row r="21" spans="1:39" ht="28.8" x14ac:dyDescent="0.3">
      <c r="A21" s="148">
        <v>12</v>
      </c>
      <c r="B21" s="148">
        <v>124310</v>
      </c>
      <c r="C21" s="355"/>
      <c r="D21" s="355"/>
      <c r="E21" s="198" t="s">
        <v>170</v>
      </c>
      <c r="F21" s="198" t="s">
        <v>165</v>
      </c>
      <c r="G21" s="190" t="s">
        <v>206</v>
      </c>
      <c r="H21" s="149">
        <v>8216845.9400000004</v>
      </c>
      <c r="I21" s="149">
        <v>7245667.1500000004</v>
      </c>
      <c r="J21" s="149">
        <v>5796533.7199999997</v>
      </c>
      <c r="K21" s="149">
        <v>1304147.6299999999</v>
      </c>
      <c r="L21" s="149">
        <v>144985.79999999999</v>
      </c>
      <c r="M21" s="148">
        <v>6.1</v>
      </c>
      <c r="N21" s="149">
        <v>1992724.72</v>
      </c>
      <c r="O21" s="149">
        <f t="shared" si="0"/>
        <v>5252942.4300000006</v>
      </c>
      <c r="P21" s="149">
        <f t="shared" si="1"/>
        <v>27.502294526460545</v>
      </c>
      <c r="Q21" s="150">
        <v>2647775.2400000002</v>
      </c>
      <c r="R21" s="151">
        <f t="shared" si="2"/>
        <v>529555.04800000007</v>
      </c>
      <c r="S21" s="149">
        <v>40</v>
      </c>
      <c r="T21" s="152">
        <f t="shared" si="3"/>
        <v>211822.01920000001</v>
      </c>
      <c r="U21" s="148" t="s">
        <v>137</v>
      </c>
      <c r="V21" s="166">
        <v>202</v>
      </c>
      <c r="W21" s="332">
        <v>202</v>
      </c>
      <c r="X21" s="350"/>
      <c r="Y21" s="166">
        <v>100</v>
      </c>
      <c r="Z21" s="166">
        <v>102</v>
      </c>
      <c r="AA21" s="148">
        <v>0</v>
      </c>
      <c r="AB21" s="148">
        <v>0</v>
      </c>
      <c r="AC21" s="148">
        <v>0</v>
      </c>
      <c r="AD21" s="148">
        <v>0</v>
      </c>
      <c r="AE21" s="148">
        <v>0</v>
      </c>
      <c r="AF21" s="167">
        <v>202</v>
      </c>
      <c r="AG21" s="167">
        <v>100</v>
      </c>
      <c r="AH21" s="167">
        <v>102</v>
      </c>
      <c r="AI21" s="167">
        <v>0</v>
      </c>
      <c r="AJ21" s="148">
        <v>0</v>
      </c>
      <c r="AK21" s="148">
        <v>0</v>
      </c>
      <c r="AL21" s="148">
        <v>0</v>
      </c>
      <c r="AM21" s="148">
        <v>0</v>
      </c>
    </row>
    <row r="22" spans="1:39" ht="28.8" x14ac:dyDescent="0.3">
      <c r="A22" s="154">
        <v>13</v>
      </c>
      <c r="B22" s="168">
        <v>122091</v>
      </c>
      <c r="C22" s="280"/>
      <c r="D22" s="280"/>
      <c r="E22" s="169" t="s">
        <v>171</v>
      </c>
      <c r="F22" s="169" t="s">
        <v>172</v>
      </c>
      <c r="G22" s="193" t="s">
        <v>205</v>
      </c>
      <c r="H22" s="170">
        <v>7910953.2599999998</v>
      </c>
      <c r="I22" s="170">
        <v>7173935.9900000002</v>
      </c>
      <c r="J22" s="156">
        <v>5739148.79</v>
      </c>
      <c r="K22" s="156">
        <v>1291308.48</v>
      </c>
      <c r="L22" s="156">
        <v>143478.72</v>
      </c>
      <c r="M22" s="154">
        <v>6.1</v>
      </c>
      <c r="N22" s="149">
        <v>2636939.1800000002</v>
      </c>
      <c r="O22" s="149">
        <f t="shared" si="0"/>
        <v>4536996.8100000005</v>
      </c>
      <c r="P22" s="149">
        <f t="shared" si="1"/>
        <v>36.757216452387112</v>
      </c>
      <c r="Q22" s="150">
        <v>2527460</v>
      </c>
      <c r="R22" s="151">
        <f t="shared" si="2"/>
        <v>505492</v>
      </c>
      <c r="S22" s="149">
        <v>40</v>
      </c>
      <c r="T22" s="152">
        <f t="shared" si="3"/>
        <v>202196.8</v>
      </c>
      <c r="U22" s="148" t="s">
        <v>173</v>
      </c>
      <c r="V22" s="166">
        <v>200</v>
      </c>
      <c r="W22" s="332">
        <v>200</v>
      </c>
      <c r="X22" s="350"/>
      <c r="Y22" s="166">
        <v>100</v>
      </c>
      <c r="Z22" s="166">
        <v>100</v>
      </c>
      <c r="AA22" s="148">
        <v>0</v>
      </c>
      <c r="AB22" s="148">
        <v>0</v>
      </c>
      <c r="AC22" s="148">
        <v>0</v>
      </c>
      <c r="AD22" s="148">
        <v>0</v>
      </c>
      <c r="AE22" s="148">
        <v>0</v>
      </c>
      <c r="AF22" s="167">
        <v>200</v>
      </c>
      <c r="AG22" s="167">
        <v>100</v>
      </c>
      <c r="AH22" s="167">
        <v>100</v>
      </c>
      <c r="AI22" s="167">
        <v>0</v>
      </c>
      <c r="AJ22" s="148">
        <v>0</v>
      </c>
      <c r="AK22" s="148">
        <v>0</v>
      </c>
      <c r="AL22" s="148">
        <v>0</v>
      </c>
      <c r="AM22" s="148">
        <v>0</v>
      </c>
    </row>
    <row r="23" spans="1:39" x14ac:dyDescent="0.3">
      <c r="A23" s="321" t="s">
        <v>138</v>
      </c>
      <c r="B23" s="322"/>
      <c r="C23" s="322"/>
      <c r="D23" s="202">
        <v>6</v>
      </c>
      <c r="E23" s="226"/>
      <c r="F23" s="226"/>
      <c r="G23" s="157"/>
      <c r="H23" s="171"/>
      <c r="I23" s="171">
        <f>SUM(I12:I14)</f>
        <v>57423912.310000002</v>
      </c>
      <c r="J23" s="171">
        <f>SUM(J17:J22)</f>
        <v>42880937.960000001</v>
      </c>
      <c r="K23" s="171"/>
      <c r="L23" s="171"/>
      <c r="M23" s="172"/>
      <c r="N23" s="171">
        <f>SUM(N17:N22)</f>
        <v>12187902.23</v>
      </c>
      <c r="O23" s="171">
        <f>SUM(O17:O22)</f>
        <v>41413270.210000001</v>
      </c>
      <c r="P23" s="171"/>
      <c r="Q23" s="150">
        <f>SUM(Q17:Q22)</f>
        <v>23575582.190000005</v>
      </c>
      <c r="R23" s="171">
        <f>SUM(R17:R22)</f>
        <v>4715116.438000001</v>
      </c>
      <c r="S23" s="171"/>
      <c r="T23" s="171">
        <f>SUM(T17:T22)</f>
        <v>1886046.5752000001</v>
      </c>
      <c r="U23" s="171"/>
      <c r="V23" s="172"/>
      <c r="W23" s="323"/>
      <c r="X23" s="327"/>
      <c r="Y23" s="172"/>
      <c r="Z23" s="172"/>
      <c r="AA23" s="172"/>
      <c r="AB23" s="172"/>
      <c r="AC23" s="172"/>
      <c r="AD23" s="172"/>
      <c r="AE23" s="172"/>
      <c r="AF23" s="172"/>
      <c r="AG23" s="172"/>
      <c r="AH23" s="172"/>
      <c r="AI23" s="172"/>
      <c r="AJ23" s="172"/>
      <c r="AK23" s="172"/>
      <c r="AL23" s="172"/>
      <c r="AM23" s="172"/>
    </row>
    <row r="24" spans="1:39" hidden="1" x14ac:dyDescent="0.3">
      <c r="A24" s="338" t="s">
        <v>127</v>
      </c>
      <c r="B24" s="339"/>
      <c r="C24" s="339"/>
      <c r="D24" s="339"/>
      <c r="E24" s="339"/>
      <c r="F24" s="339"/>
      <c r="G24" s="210"/>
      <c r="H24" s="165"/>
      <c r="I24" s="165"/>
      <c r="J24" s="165"/>
      <c r="K24" s="165"/>
      <c r="L24" s="165"/>
      <c r="M24" s="173"/>
      <c r="N24" s="165"/>
      <c r="O24" s="165"/>
      <c r="P24" s="165"/>
      <c r="Q24" s="174"/>
      <c r="R24" s="165"/>
      <c r="S24" s="165"/>
      <c r="T24" s="165"/>
      <c r="U24" s="165"/>
      <c r="V24" s="346" t="s">
        <v>174</v>
      </c>
      <c r="W24" s="353"/>
      <c r="X24" s="347"/>
      <c r="Y24" s="215" t="s">
        <v>157</v>
      </c>
      <c r="Z24" s="215" t="s">
        <v>158</v>
      </c>
      <c r="AA24" s="346" t="s">
        <v>174</v>
      </c>
      <c r="AB24" s="353"/>
      <c r="AC24" s="347"/>
      <c r="AD24" s="215" t="s">
        <v>157</v>
      </c>
      <c r="AE24" s="215" t="s">
        <v>158</v>
      </c>
      <c r="AF24" s="346" t="s">
        <v>175</v>
      </c>
      <c r="AG24" s="347"/>
      <c r="AH24" s="215" t="s">
        <v>157</v>
      </c>
      <c r="AI24" s="215" t="s">
        <v>158</v>
      </c>
      <c r="AJ24" s="346" t="s">
        <v>175</v>
      </c>
      <c r="AK24" s="347"/>
      <c r="AL24" s="215" t="s">
        <v>157</v>
      </c>
      <c r="AM24" s="215" t="s">
        <v>158</v>
      </c>
    </row>
    <row r="25" spans="1:39" ht="72" x14ac:dyDescent="0.3">
      <c r="A25" s="148">
        <v>14</v>
      </c>
      <c r="B25" s="148">
        <v>124717</v>
      </c>
      <c r="C25" s="223" t="s">
        <v>176</v>
      </c>
      <c r="D25" s="348" t="s">
        <v>177</v>
      </c>
      <c r="E25" s="198" t="s">
        <v>178</v>
      </c>
      <c r="F25" s="198" t="s">
        <v>179</v>
      </c>
      <c r="G25" s="190" t="s">
        <v>211</v>
      </c>
      <c r="H25" s="149">
        <v>10237427.43</v>
      </c>
      <c r="I25" s="149">
        <v>5217900.24</v>
      </c>
      <c r="J25" s="149">
        <v>4174320.2</v>
      </c>
      <c r="K25" s="149">
        <v>939222.03</v>
      </c>
      <c r="L25" s="149">
        <v>104358.01</v>
      </c>
      <c r="M25" s="148">
        <v>6.1</v>
      </c>
      <c r="N25" s="149">
        <v>2726783.62</v>
      </c>
      <c r="O25" s="149">
        <f>I25-N25</f>
        <v>2491116.62</v>
      </c>
      <c r="P25" s="149">
        <f>N25/I25*100</f>
        <v>52.258255132911472</v>
      </c>
      <c r="Q25" s="150">
        <v>2098400</v>
      </c>
      <c r="R25" s="151">
        <f>Q25/5</f>
        <v>419680</v>
      </c>
      <c r="S25" s="149">
        <v>40</v>
      </c>
      <c r="T25" s="152">
        <f>R25*S25/100</f>
        <v>167872</v>
      </c>
      <c r="U25" s="148" t="s">
        <v>180</v>
      </c>
      <c r="V25" s="332">
        <v>196</v>
      </c>
      <c r="W25" s="349"/>
      <c r="X25" s="350"/>
      <c r="Y25" s="161">
        <v>78</v>
      </c>
      <c r="Z25" s="161">
        <v>118</v>
      </c>
      <c r="AA25" s="330">
        <v>0</v>
      </c>
      <c r="AB25" s="335"/>
      <c r="AC25" s="331"/>
      <c r="AD25" s="198">
        <v>0</v>
      </c>
      <c r="AE25" s="198">
        <v>0</v>
      </c>
      <c r="AF25" s="336">
        <v>196</v>
      </c>
      <c r="AG25" s="337"/>
      <c r="AH25" s="197">
        <v>78</v>
      </c>
      <c r="AI25" s="197">
        <v>118</v>
      </c>
      <c r="AJ25" s="330">
        <v>0</v>
      </c>
      <c r="AK25" s="331"/>
      <c r="AL25" s="198">
        <v>0</v>
      </c>
      <c r="AM25" s="198">
        <v>0</v>
      </c>
    </row>
    <row r="26" spans="1:39" ht="28.8" x14ac:dyDescent="0.3">
      <c r="A26" s="148">
        <v>15</v>
      </c>
      <c r="B26" s="154">
        <v>122116</v>
      </c>
      <c r="C26" s="195"/>
      <c r="D26" s="280"/>
      <c r="E26" s="155" t="s">
        <v>181</v>
      </c>
      <c r="F26" s="155" t="s">
        <v>172</v>
      </c>
      <c r="G26" s="191" t="s">
        <v>207</v>
      </c>
      <c r="H26" s="156">
        <v>36710071.990000002</v>
      </c>
      <c r="I26" s="156">
        <v>35869578.689999998</v>
      </c>
      <c r="J26" s="156">
        <v>28695662.949999999</v>
      </c>
      <c r="K26" s="156">
        <v>6456524.1699999999</v>
      </c>
      <c r="L26" s="156">
        <v>717391.57</v>
      </c>
      <c r="M26" s="154">
        <v>6.2</v>
      </c>
      <c r="N26" s="149">
        <v>6418189.9500000002</v>
      </c>
      <c r="O26" s="149">
        <f>I26-N26</f>
        <v>29451388.739999998</v>
      </c>
      <c r="P26" s="149">
        <f>N26/I26*100</f>
        <v>17.893128897522605</v>
      </c>
      <c r="Q26" s="175">
        <v>24123572.050000001</v>
      </c>
      <c r="R26" s="151">
        <f>Q26/5</f>
        <v>4824714.41</v>
      </c>
      <c r="S26" s="149">
        <v>40</v>
      </c>
      <c r="T26" s="152">
        <f>R26*S26/100</f>
        <v>1929885.764</v>
      </c>
      <c r="U26" s="148" t="s">
        <v>182</v>
      </c>
      <c r="V26" s="332">
        <v>1000</v>
      </c>
      <c r="W26" s="333"/>
      <c r="X26" s="334"/>
      <c r="Y26" s="161">
        <v>500</v>
      </c>
      <c r="Z26" s="161">
        <v>500</v>
      </c>
      <c r="AA26" s="330">
        <v>0</v>
      </c>
      <c r="AB26" s="351"/>
      <c r="AC26" s="342"/>
      <c r="AD26" s="198">
        <v>0</v>
      </c>
      <c r="AE26" s="198">
        <v>0</v>
      </c>
      <c r="AF26" s="336">
        <v>1000</v>
      </c>
      <c r="AG26" s="352"/>
      <c r="AH26" s="197">
        <v>500</v>
      </c>
      <c r="AI26" s="197">
        <v>500</v>
      </c>
      <c r="AJ26" s="330">
        <v>0</v>
      </c>
      <c r="AK26" s="342"/>
      <c r="AL26" s="198">
        <v>0</v>
      </c>
      <c r="AM26" s="198">
        <v>0</v>
      </c>
    </row>
    <row r="27" spans="1:39" x14ac:dyDescent="0.3">
      <c r="A27" s="343" t="s">
        <v>138</v>
      </c>
      <c r="B27" s="344"/>
      <c r="C27" s="345"/>
      <c r="D27" s="201">
        <v>2</v>
      </c>
      <c r="E27" s="176"/>
      <c r="F27" s="176"/>
      <c r="G27" s="157"/>
      <c r="H27" s="177"/>
      <c r="I27" s="177">
        <f>SUM(I25:I26)</f>
        <v>41087478.93</v>
      </c>
      <c r="J27" s="177">
        <f>SUM(J25:J26)</f>
        <v>32869983.149999999</v>
      </c>
      <c r="K27" s="177"/>
      <c r="L27" s="177"/>
      <c r="M27" s="178"/>
      <c r="N27" s="177">
        <f>SUM(N25:N26)</f>
        <v>9144973.5700000003</v>
      </c>
      <c r="O27" s="177">
        <f>SUM(O25:O26)</f>
        <v>31942505.359999999</v>
      </c>
      <c r="P27" s="179"/>
      <c r="Q27" s="180">
        <f>SUM(Q25:Q26)</f>
        <v>26221972.050000001</v>
      </c>
      <c r="R27" s="179">
        <f>SUM(R25:R26)</f>
        <v>5244394.41</v>
      </c>
      <c r="S27" s="179"/>
      <c r="T27" s="179">
        <f>SUM(T25:T26)</f>
        <v>2097757.764</v>
      </c>
      <c r="U27" s="179"/>
      <c r="V27" s="323"/>
      <c r="W27" s="324"/>
      <c r="X27" s="325"/>
      <c r="Y27" s="226"/>
      <c r="Z27" s="226"/>
      <c r="AA27" s="323"/>
      <c r="AB27" s="324"/>
      <c r="AC27" s="325"/>
      <c r="AD27" s="226"/>
      <c r="AE27" s="226"/>
      <c r="AF27" s="323"/>
      <c r="AG27" s="325"/>
      <c r="AH27" s="226"/>
      <c r="AI27" s="226"/>
      <c r="AJ27" s="323"/>
      <c r="AK27" s="325"/>
      <c r="AL27" s="226"/>
      <c r="AM27" s="226"/>
    </row>
    <row r="28" spans="1:39" ht="216" hidden="1" x14ac:dyDescent="0.3">
      <c r="A28" s="338" t="s">
        <v>127</v>
      </c>
      <c r="B28" s="339"/>
      <c r="C28" s="339"/>
      <c r="D28" s="339"/>
      <c r="E28" s="339"/>
      <c r="F28" s="339"/>
      <c r="G28" s="210"/>
      <c r="H28" s="181"/>
      <c r="I28" s="181"/>
      <c r="J28" s="181"/>
      <c r="K28" s="181"/>
      <c r="L28" s="181"/>
      <c r="M28" s="164"/>
      <c r="N28" s="181"/>
      <c r="O28" s="181"/>
      <c r="P28" s="165"/>
      <c r="Q28" s="182"/>
      <c r="R28" s="165"/>
      <c r="S28" s="165"/>
      <c r="T28" s="165"/>
      <c r="U28" s="165"/>
      <c r="V28" s="215" t="s">
        <v>183</v>
      </c>
      <c r="W28" s="340" t="s">
        <v>184</v>
      </c>
      <c r="X28" s="254"/>
      <c r="Y28" s="215" t="s">
        <v>157</v>
      </c>
      <c r="Z28" s="215" t="s">
        <v>158</v>
      </c>
      <c r="AA28" s="215" t="s">
        <v>183</v>
      </c>
      <c r="AB28" s="340" t="s">
        <v>184</v>
      </c>
      <c r="AC28" s="254"/>
      <c r="AD28" s="215" t="s">
        <v>157</v>
      </c>
      <c r="AE28" s="215" t="s">
        <v>158</v>
      </c>
      <c r="AF28" s="340" t="s">
        <v>185</v>
      </c>
      <c r="AG28" s="254"/>
      <c r="AH28" s="215" t="s">
        <v>157</v>
      </c>
      <c r="AI28" s="215" t="s">
        <v>158</v>
      </c>
      <c r="AJ28" s="340" t="s">
        <v>185</v>
      </c>
      <c r="AK28" s="254"/>
      <c r="AL28" s="215" t="s">
        <v>157</v>
      </c>
      <c r="AM28" s="215" t="s">
        <v>158</v>
      </c>
    </row>
    <row r="29" spans="1:39" ht="129.6" x14ac:dyDescent="0.3">
      <c r="A29" s="148">
        <v>16</v>
      </c>
      <c r="B29" s="154">
        <v>124535</v>
      </c>
      <c r="C29" s="341" t="s">
        <v>186</v>
      </c>
      <c r="D29" s="341" t="s">
        <v>187</v>
      </c>
      <c r="E29" s="155" t="s">
        <v>188</v>
      </c>
      <c r="F29" s="155" t="s">
        <v>189</v>
      </c>
      <c r="G29" s="191" t="s">
        <v>207</v>
      </c>
      <c r="H29" s="156">
        <v>27575801.100000001</v>
      </c>
      <c r="I29" s="156">
        <v>27575801.100000001</v>
      </c>
      <c r="J29" s="156">
        <v>22060640.879999999</v>
      </c>
      <c r="K29" s="156">
        <v>4963644.2</v>
      </c>
      <c r="L29" s="156">
        <v>551516.02</v>
      </c>
      <c r="M29" s="154">
        <v>6.2</v>
      </c>
      <c r="N29" s="149">
        <v>4018654.76</v>
      </c>
      <c r="O29" s="149">
        <f>I29-N29</f>
        <v>23557146.340000004</v>
      </c>
      <c r="P29" s="149">
        <f>N29/I29*100</f>
        <v>14.57312063365586</v>
      </c>
      <c r="Q29" s="171">
        <v>22186324.109999999</v>
      </c>
      <c r="R29" s="151">
        <f>Q29/5</f>
        <v>4437264.8219999997</v>
      </c>
      <c r="S29" s="149">
        <v>40</v>
      </c>
      <c r="T29" s="152">
        <f>R29*S29/100</f>
        <v>1774905.9287999999</v>
      </c>
      <c r="U29" s="148" t="s">
        <v>136</v>
      </c>
      <c r="V29" s="332">
        <v>833</v>
      </c>
      <c r="W29" s="333"/>
      <c r="X29" s="334"/>
      <c r="Y29" s="161">
        <v>400</v>
      </c>
      <c r="Z29" s="161">
        <v>433</v>
      </c>
      <c r="AA29" s="330">
        <v>0</v>
      </c>
      <c r="AB29" s="335"/>
      <c r="AC29" s="331"/>
      <c r="AD29" s="198">
        <v>0</v>
      </c>
      <c r="AE29" s="198">
        <v>0</v>
      </c>
      <c r="AF29" s="336">
        <v>833</v>
      </c>
      <c r="AG29" s="337"/>
      <c r="AH29" s="197">
        <v>400</v>
      </c>
      <c r="AI29" s="197">
        <v>433</v>
      </c>
      <c r="AJ29" s="330">
        <v>0</v>
      </c>
      <c r="AK29" s="331"/>
      <c r="AL29" s="198">
        <v>0</v>
      </c>
      <c r="AM29" s="198">
        <v>0</v>
      </c>
    </row>
    <row r="30" spans="1:39" ht="72" x14ac:dyDescent="0.3">
      <c r="A30" s="154">
        <v>17</v>
      </c>
      <c r="B30" s="154">
        <v>122018</v>
      </c>
      <c r="C30" s="341"/>
      <c r="D30" s="341"/>
      <c r="E30" s="155" t="s">
        <v>222</v>
      </c>
      <c r="F30" s="155" t="s">
        <v>190</v>
      </c>
      <c r="G30" s="191" t="s">
        <v>206</v>
      </c>
      <c r="H30" s="156">
        <v>46355840.32</v>
      </c>
      <c r="I30" s="156">
        <v>28970207.190000001</v>
      </c>
      <c r="J30" s="156">
        <v>23176165.75</v>
      </c>
      <c r="K30" s="156">
        <v>5214637.3</v>
      </c>
      <c r="L30" s="156">
        <v>579404.14</v>
      </c>
      <c r="M30" s="154">
        <v>6.2</v>
      </c>
      <c r="N30" s="149">
        <v>22158000.07</v>
      </c>
      <c r="O30" s="149">
        <f>I30-N30</f>
        <v>6812207.120000001</v>
      </c>
      <c r="P30" s="149">
        <f>N30/I30*100</f>
        <v>76.485473247317842</v>
      </c>
      <c r="Q30" s="171">
        <v>445047.5</v>
      </c>
      <c r="R30" s="151">
        <f>Q30/5</f>
        <v>89009.5</v>
      </c>
      <c r="S30" s="149">
        <v>40</v>
      </c>
      <c r="T30" s="152">
        <f>R30*S30/100</f>
        <v>35603.800000000003</v>
      </c>
      <c r="U30" s="149" t="s">
        <v>180</v>
      </c>
      <c r="V30" s="332">
        <v>3982</v>
      </c>
      <c r="W30" s="333"/>
      <c r="X30" s="334"/>
      <c r="Y30" s="161">
        <v>1304</v>
      </c>
      <c r="Z30" s="161">
        <v>2678</v>
      </c>
      <c r="AA30" s="330">
        <v>0</v>
      </c>
      <c r="AB30" s="335"/>
      <c r="AC30" s="331"/>
      <c r="AD30" s="198">
        <v>0</v>
      </c>
      <c r="AE30" s="198">
        <v>0</v>
      </c>
      <c r="AF30" s="336">
        <v>0</v>
      </c>
      <c r="AG30" s="337"/>
      <c r="AH30" s="197">
        <v>0</v>
      </c>
      <c r="AI30" s="197">
        <v>0</v>
      </c>
      <c r="AJ30" s="330">
        <v>0</v>
      </c>
      <c r="AK30" s="331"/>
      <c r="AL30" s="198">
        <v>0</v>
      </c>
      <c r="AM30" s="198">
        <v>0</v>
      </c>
    </row>
    <row r="31" spans="1:39" ht="43.2" x14ac:dyDescent="0.3">
      <c r="A31" s="148">
        <v>18</v>
      </c>
      <c r="B31" s="154">
        <v>123788</v>
      </c>
      <c r="C31" s="341"/>
      <c r="D31" s="341"/>
      <c r="E31" s="155" t="s">
        <v>191</v>
      </c>
      <c r="F31" s="155" t="s">
        <v>192</v>
      </c>
      <c r="G31" s="191" t="s">
        <v>209</v>
      </c>
      <c r="H31" s="156">
        <v>23855619.84</v>
      </c>
      <c r="I31" s="156">
        <v>23855619.84</v>
      </c>
      <c r="J31" s="156">
        <v>19084495.879999999</v>
      </c>
      <c r="K31" s="156" t="s">
        <v>193</v>
      </c>
      <c r="L31" s="156">
        <v>477112.4</v>
      </c>
      <c r="M31" s="154">
        <v>6.1</v>
      </c>
      <c r="N31" s="149">
        <v>7373122.0200000005</v>
      </c>
      <c r="O31" s="149">
        <f>I31-N31</f>
        <v>16482497.82</v>
      </c>
      <c r="P31" s="149">
        <f>N31/I31*100</f>
        <v>30.907274971061916</v>
      </c>
      <c r="Q31" s="171">
        <v>6010245</v>
      </c>
      <c r="R31" s="151">
        <f>Q31/5</f>
        <v>1202049</v>
      </c>
      <c r="S31" s="149">
        <v>40</v>
      </c>
      <c r="T31" s="152">
        <f>R31*S31/100</f>
        <v>480819.6</v>
      </c>
      <c r="U31" s="149" t="s">
        <v>180</v>
      </c>
      <c r="V31" s="332">
        <v>22585</v>
      </c>
      <c r="W31" s="333"/>
      <c r="X31" s="334"/>
      <c r="Y31" s="161">
        <v>14569</v>
      </c>
      <c r="Z31" s="161">
        <v>8020</v>
      </c>
      <c r="AA31" s="330">
        <v>0</v>
      </c>
      <c r="AB31" s="335"/>
      <c r="AC31" s="331"/>
      <c r="AD31" s="198">
        <v>0</v>
      </c>
      <c r="AE31" s="198">
        <v>0</v>
      </c>
      <c r="AF31" s="336">
        <v>0</v>
      </c>
      <c r="AG31" s="337"/>
      <c r="AH31" s="197">
        <v>0</v>
      </c>
      <c r="AI31" s="197">
        <v>0</v>
      </c>
      <c r="AJ31" s="330">
        <v>0</v>
      </c>
      <c r="AK31" s="331"/>
      <c r="AL31" s="198">
        <v>0</v>
      </c>
      <c r="AM31" s="198">
        <v>0</v>
      </c>
    </row>
    <row r="32" spans="1:39" x14ac:dyDescent="0.3">
      <c r="A32" s="321" t="s">
        <v>138</v>
      </c>
      <c r="B32" s="322"/>
      <c r="C32" s="322"/>
      <c r="D32" s="202">
        <v>3</v>
      </c>
      <c r="E32" s="183"/>
      <c r="F32" s="183"/>
      <c r="G32" s="157"/>
      <c r="H32" s="165"/>
      <c r="I32" s="165">
        <f>SUM(I29:I31)</f>
        <v>80401628.13000001</v>
      </c>
      <c r="J32" s="165">
        <f>SUM(J29:J31)</f>
        <v>64321302.50999999</v>
      </c>
      <c r="K32" s="165"/>
      <c r="L32" s="165"/>
      <c r="M32" s="165"/>
      <c r="N32" s="165">
        <f>SUM(N29:N31)</f>
        <v>33549776.849999998</v>
      </c>
      <c r="O32" s="165">
        <f>SUM(O29:O31)</f>
        <v>46851851.280000001</v>
      </c>
      <c r="P32" s="165"/>
      <c r="Q32" s="165">
        <f>SUM(Q29:Q31)</f>
        <v>28641616.609999999</v>
      </c>
      <c r="R32" s="165">
        <f>SUM(R29:R31)</f>
        <v>5728323.3219999997</v>
      </c>
      <c r="S32" s="165"/>
      <c r="T32" s="165">
        <f>SUM(T29:T31)</f>
        <v>2291329.3287999998</v>
      </c>
      <c r="U32" s="165"/>
      <c r="V32" s="323"/>
      <c r="W32" s="324"/>
      <c r="X32" s="325"/>
      <c r="Y32" s="226"/>
      <c r="Z32" s="226"/>
      <c r="AA32" s="323"/>
      <c r="AB32" s="326"/>
      <c r="AC32" s="327"/>
      <c r="AD32" s="226"/>
      <c r="AE32" s="226"/>
      <c r="AF32" s="323"/>
      <c r="AG32" s="327"/>
      <c r="AH32" s="226"/>
      <c r="AI32" s="226"/>
      <c r="AJ32" s="323"/>
      <c r="AK32" s="327"/>
      <c r="AL32" s="226"/>
      <c r="AM32" s="226"/>
    </row>
    <row r="33" spans="1:39" x14ac:dyDescent="0.3">
      <c r="A33" s="328" t="s">
        <v>218</v>
      </c>
      <c r="B33" s="329"/>
      <c r="C33" s="329"/>
      <c r="D33" s="206">
        <v>18</v>
      </c>
      <c r="E33" s="203"/>
      <c r="F33" s="203"/>
      <c r="G33" s="203"/>
      <c r="H33" s="204"/>
      <c r="I33" s="205"/>
      <c r="J33" s="204"/>
      <c r="K33" s="204"/>
      <c r="L33" s="204"/>
      <c r="M33" s="204"/>
      <c r="N33" s="204"/>
      <c r="O33" s="204"/>
      <c r="P33" s="204"/>
      <c r="Q33" s="204">
        <f>Q5+Q10+Q15+Q23+Q27+Q32</f>
        <v>437645054.44999999</v>
      </c>
      <c r="R33" s="204">
        <f>R5+R10+R15+R23+R27+R32</f>
        <v>87529010.889999986</v>
      </c>
      <c r="S33" s="205"/>
      <c r="T33" s="204">
        <f>T5+T10+T15+T23+T27+T32</f>
        <v>35011604.355999999</v>
      </c>
      <c r="U33" s="184"/>
      <c r="V33" s="114"/>
      <c r="W33" s="114"/>
      <c r="X33" s="114"/>
      <c r="Y33" s="114"/>
      <c r="Z33" s="114"/>
      <c r="AA33" s="114"/>
      <c r="AB33" s="114"/>
      <c r="AC33" s="114"/>
      <c r="AD33" s="114"/>
      <c r="AE33" s="114"/>
      <c r="AF33" s="114"/>
      <c r="AG33" s="114"/>
      <c r="AH33" s="114"/>
      <c r="AI33" s="114"/>
      <c r="AJ33" s="114"/>
      <c r="AK33" s="114"/>
      <c r="AL33" s="114"/>
      <c r="AM33" s="114"/>
    </row>
    <row r="37" spans="1:39" x14ac:dyDescent="0.3">
      <c r="R37">
        <v>87370501.291999996</v>
      </c>
    </row>
  </sheetData>
  <mergeCells count="146">
    <mergeCell ref="H1:H2"/>
    <mergeCell ref="I1:I2"/>
    <mergeCell ref="J1:J2"/>
    <mergeCell ref="K1:K2"/>
    <mergeCell ref="L1:L2"/>
    <mergeCell ref="M1:M2"/>
    <mergeCell ref="A1:A2"/>
    <mergeCell ref="B1:B2"/>
    <mergeCell ref="C1:C2"/>
    <mergeCell ref="D1:D2"/>
    <mergeCell ref="E1:E2"/>
    <mergeCell ref="F1:F2"/>
    <mergeCell ref="T1:T2"/>
    <mergeCell ref="U1:U2"/>
    <mergeCell ref="V1:AE1"/>
    <mergeCell ref="AF1:AM1"/>
    <mergeCell ref="V2:Z2"/>
    <mergeCell ref="AA2:AE2"/>
    <mergeCell ref="AF2:AI2"/>
    <mergeCell ref="AJ2:AM2"/>
    <mergeCell ref="N1:N2"/>
    <mergeCell ref="O1:O2"/>
    <mergeCell ref="P1:P2"/>
    <mergeCell ref="Q1:Q2"/>
    <mergeCell ref="R1:R2"/>
    <mergeCell ref="S1:S2"/>
    <mergeCell ref="A5:C5"/>
    <mergeCell ref="V5:X5"/>
    <mergeCell ref="Y5:Z5"/>
    <mergeCell ref="AA5:AC5"/>
    <mergeCell ref="AD5:AE5"/>
    <mergeCell ref="A6:F6"/>
    <mergeCell ref="V6:Z6"/>
    <mergeCell ref="AA6:AE6"/>
    <mergeCell ref="A3:F3"/>
    <mergeCell ref="V3:X3"/>
    <mergeCell ref="Y3:Z3"/>
    <mergeCell ref="AA3:AC3"/>
    <mergeCell ref="AD3:AE3"/>
    <mergeCell ref="V4:X4"/>
    <mergeCell ref="Y4:Z4"/>
    <mergeCell ref="AA4:AC4"/>
    <mergeCell ref="AD4:AE4"/>
    <mergeCell ref="AF8:AI8"/>
    <mergeCell ref="AJ8:AM8"/>
    <mergeCell ref="V9:Z9"/>
    <mergeCell ref="AA9:AE9"/>
    <mergeCell ref="AF9:AI9"/>
    <mergeCell ref="AJ9:AM9"/>
    <mergeCell ref="AF6:AI6"/>
    <mergeCell ref="AJ6:AM6"/>
    <mergeCell ref="C7:C9"/>
    <mergeCell ref="D7:D9"/>
    <mergeCell ref="V7:Z7"/>
    <mergeCell ref="AA7:AE7"/>
    <mergeCell ref="AF7:AI7"/>
    <mergeCell ref="AJ7:AM7"/>
    <mergeCell ref="V8:Z8"/>
    <mergeCell ref="AA8:AE8"/>
    <mergeCell ref="A10:C10"/>
    <mergeCell ref="V10:Z10"/>
    <mergeCell ref="AA10:AE10"/>
    <mergeCell ref="AF10:AI10"/>
    <mergeCell ref="AJ10:AM10"/>
    <mergeCell ref="A11:F11"/>
    <mergeCell ref="W11:X11"/>
    <mergeCell ref="Y11:Z11"/>
    <mergeCell ref="AB11:AC11"/>
    <mergeCell ref="AD11:AE11"/>
    <mergeCell ref="AF11:AI11"/>
    <mergeCell ref="AJ11:AM11"/>
    <mergeCell ref="C12:C14"/>
    <mergeCell ref="D12:D14"/>
    <mergeCell ref="W12:X12"/>
    <mergeCell ref="Y12:Z12"/>
    <mergeCell ref="AB12:AC12"/>
    <mergeCell ref="AD12:AE12"/>
    <mergeCell ref="AF12:AI12"/>
    <mergeCell ref="AJ12:AM12"/>
    <mergeCell ref="W13:X13"/>
    <mergeCell ref="Y13:Z13"/>
    <mergeCell ref="AD13:AE13"/>
    <mergeCell ref="AF13:AI13"/>
    <mergeCell ref="AJ13:AM13"/>
    <mergeCell ref="W14:X14"/>
    <mergeCell ref="Y14:Z14"/>
    <mergeCell ref="AD14:AE14"/>
    <mergeCell ref="AF14:AI14"/>
    <mergeCell ref="AJ14:AM14"/>
    <mergeCell ref="W22:X22"/>
    <mergeCell ref="A23:C23"/>
    <mergeCell ref="W23:X23"/>
    <mergeCell ref="A24:F24"/>
    <mergeCell ref="V24:X24"/>
    <mergeCell ref="AA24:AC24"/>
    <mergeCell ref="A15:C15"/>
    <mergeCell ref="A16:F16"/>
    <mergeCell ref="W16:X16"/>
    <mergeCell ref="C17:C22"/>
    <mergeCell ref="D17:D22"/>
    <mergeCell ref="W17:X17"/>
    <mergeCell ref="W18:X18"/>
    <mergeCell ref="W19:X19"/>
    <mergeCell ref="W20:X20"/>
    <mergeCell ref="W21:X21"/>
    <mergeCell ref="AJ26:AK26"/>
    <mergeCell ref="A27:C27"/>
    <mergeCell ref="V27:X27"/>
    <mergeCell ref="AA27:AC27"/>
    <mergeCell ref="AF27:AG27"/>
    <mergeCell ref="AJ27:AK27"/>
    <mergeCell ref="AF24:AG24"/>
    <mergeCell ref="AJ24:AK24"/>
    <mergeCell ref="D25:D26"/>
    <mergeCell ref="V25:X25"/>
    <mergeCell ref="AA25:AC25"/>
    <mergeCell ref="AF25:AG25"/>
    <mergeCell ref="AJ25:AK25"/>
    <mergeCell ref="V26:X26"/>
    <mergeCell ref="AA26:AC26"/>
    <mergeCell ref="AF26:AG26"/>
    <mergeCell ref="A28:F28"/>
    <mergeCell ref="W28:X28"/>
    <mergeCell ref="AB28:AC28"/>
    <mergeCell ref="AF28:AG28"/>
    <mergeCell ref="AJ28:AK28"/>
    <mergeCell ref="C29:C31"/>
    <mergeCell ref="D29:D31"/>
    <mergeCell ref="V29:X29"/>
    <mergeCell ref="AA29:AC29"/>
    <mergeCell ref="AF29:AG29"/>
    <mergeCell ref="A32:C32"/>
    <mergeCell ref="V32:X32"/>
    <mergeCell ref="AA32:AC32"/>
    <mergeCell ref="AF32:AG32"/>
    <mergeCell ref="AJ32:AK32"/>
    <mergeCell ref="A33:C33"/>
    <mergeCell ref="AJ29:AK29"/>
    <mergeCell ref="V30:X30"/>
    <mergeCell ref="AA30:AC30"/>
    <mergeCell ref="AF30:AG30"/>
    <mergeCell ref="AJ30:AK30"/>
    <mergeCell ref="V31:X31"/>
    <mergeCell ref="AA31:AC31"/>
    <mergeCell ref="AF31:AG31"/>
    <mergeCell ref="AJ31:AK31"/>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'H:\Documents\Doc Doina\Serviciu\Monitorizare\2014 - 2020\In lucru\Etapizare proiecte\Indicatori etapizate\[25 10_BI  INDICATORI proiecte categoria 6 etapizare - 19 proiecte modificat.xlsx]Sheet1'!#REF!</xm:f>
          </x14:formula1>
          <xm:sqref>M23:M24 M16 M18:M21 M12:M14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Centralizat Indicatori</vt:lpstr>
      <vt:lpstr>PR BI</vt:lpstr>
      <vt:lpstr>18 proiecte cu valori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Alina Magdalena Mirea</dc:creator>
  <cp:lastModifiedBy>FRANCISCA-VIOLETA DINCA</cp:lastModifiedBy>
  <dcterms:created xsi:type="dcterms:W3CDTF">2015-06-05T18:17:20Z</dcterms:created>
  <dcterms:modified xsi:type="dcterms:W3CDTF">2024-04-08T07:48:38Z</dcterms:modified>
</cp:coreProperties>
</file>